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iordfs\vdifs\DO2000\Дом Офис 2000\2021 ПЕРЕГОВОРЫ\18.06.2021 СКУД,ОС,ТСВ Минск Мир\"/>
    </mc:Choice>
  </mc:AlternateContent>
  <bookViews>
    <workbookView xWindow="10230" yWindow="0" windowWidth="20490" windowHeight="70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2" i="1" l="1"/>
  <c r="I51" i="1"/>
  <c r="I53" i="1" s="1"/>
  <c r="H51" i="1"/>
  <c r="G51" i="1"/>
  <c r="G53" i="1" s="1"/>
  <c r="F51" i="1"/>
  <c r="Q50" i="1"/>
  <c r="O50" i="1"/>
  <c r="O52" i="1" s="1"/>
  <c r="J50" i="1"/>
  <c r="J52" i="1" s="1"/>
  <c r="I50" i="1"/>
  <c r="H50" i="1"/>
  <c r="H52" i="1" s="1"/>
  <c r="G50" i="1"/>
  <c r="F50" i="1"/>
  <c r="F52" i="1" s="1"/>
  <c r="N48" i="1"/>
  <c r="L48" i="1"/>
  <c r="K48" i="1"/>
  <c r="N49" i="1" s="1"/>
  <c r="Q47" i="1"/>
  <c r="Q51" i="1" s="1"/>
  <c r="W46" i="1"/>
  <c r="S46" i="1"/>
  <c r="V46" i="1" s="1"/>
  <c r="R46" i="1"/>
  <c r="L45" i="1"/>
  <c r="L51" i="1" s="1"/>
  <c r="J45" i="1"/>
  <c r="J51" i="1" s="1"/>
  <c r="L44" i="1"/>
  <c r="N44" i="1" s="1"/>
  <c r="N50" i="1" s="1"/>
  <c r="J44" i="1"/>
  <c r="K44" i="1" s="1"/>
  <c r="V42" i="1"/>
  <c r="U42" i="1"/>
  <c r="S42" i="1"/>
  <c r="I41" i="1"/>
  <c r="H41" i="1"/>
  <c r="G41" i="1"/>
  <c r="F41" i="1"/>
  <c r="Q40" i="1"/>
  <c r="O40" i="1"/>
  <c r="I40" i="1"/>
  <c r="H40" i="1"/>
  <c r="G40" i="1"/>
  <c r="F40" i="1"/>
  <c r="L38" i="1"/>
  <c r="N38" i="1" s="1"/>
  <c r="N40" i="1" s="1"/>
  <c r="K38" i="1"/>
  <c r="Q37" i="1"/>
  <c r="Q41" i="1" s="1"/>
  <c r="R36" i="1"/>
  <c r="S36" i="1" s="1"/>
  <c r="V36" i="1" s="1"/>
  <c r="W36" i="1" s="1"/>
  <c r="L35" i="1"/>
  <c r="L41" i="1" s="1"/>
  <c r="J35" i="1"/>
  <c r="J41" i="1" s="1"/>
  <c r="N34" i="1"/>
  <c r="L34" i="1"/>
  <c r="L40" i="1" s="1"/>
  <c r="K34" i="1"/>
  <c r="K40" i="1" s="1"/>
  <c r="J34" i="1"/>
  <c r="J40" i="1" s="1"/>
  <c r="V32" i="1"/>
  <c r="U32" i="1"/>
  <c r="S32" i="1"/>
  <c r="I31" i="1"/>
  <c r="H31" i="1"/>
  <c r="G31" i="1"/>
  <c r="F31" i="1"/>
  <c r="Q30" i="1"/>
  <c r="O30" i="1"/>
  <c r="J30" i="1"/>
  <c r="I30" i="1"/>
  <c r="H30" i="1"/>
  <c r="G30" i="1"/>
  <c r="F30" i="1"/>
  <c r="N28" i="1"/>
  <c r="L28" i="1"/>
  <c r="K28" i="1"/>
  <c r="N29" i="1" s="1"/>
  <c r="Q27" i="1"/>
  <c r="Q31" i="1" s="1"/>
  <c r="W26" i="1"/>
  <c r="S26" i="1"/>
  <c r="V26" i="1" s="1"/>
  <c r="R26" i="1"/>
  <c r="L25" i="1"/>
  <c r="L31" i="1" s="1"/>
  <c r="J25" i="1"/>
  <c r="J31" i="1" s="1"/>
  <c r="L24" i="1"/>
  <c r="N24" i="1" s="1"/>
  <c r="N30" i="1" s="1"/>
  <c r="J24" i="1"/>
  <c r="K24" i="1" s="1"/>
  <c r="V22" i="1"/>
  <c r="U22" i="1"/>
  <c r="S22" i="1"/>
  <c r="I21" i="1"/>
  <c r="H21" i="1"/>
  <c r="G21" i="1"/>
  <c r="F21" i="1"/>
  <c r="Q20" i="1"/>
  <c r="O20" i="1"/>
  <c r="I20" i="1"/>
  <c r="H20" i="1"/>
  <c r="G20" i="1"/>
  <c r="F20" i="1"/>
  <c r="L18" i="1"/>
  <c r="N18" i="1" s="1"/>
  <c r="K18" i="1"/>
  <c r="Q17" i="1"/>
  <c r="Q21" i="1" s="1"/>
  <c r="R16" i="1"/>
  <c r="S16" i="1" s="1"/>
  <c r="V16" i="1" s="1"/>
  <c r="W16" i="1" s="1"/>
  <c r="L15" i="1"/>
  <c r="L21" i="1" s="1"/>
  <c r="J15" i="1"/>
  <c r="J21" i="1" s="1"/>
  <c r="L14" i="1"/>
  <c r="L20" i="1" s="1"/>
  <c r="J14" i="1"/>
  <c r="J20" i="1" s="1"/>
  <c r="V12" i="1"/>
  <c r="U12" i="1"/>
  <c r="S12" i="1"/>
  <c r="L53" i="1" l="1"/>
  <c r="O29" i="1"/>
  <c r="P28" i="1" s="1"/>
  <c r="R28" i="1" s="1"/>
  <c r="S28" i="1" s="1"/>
  <c r="V28" i="1" s="1"/>
  <c r="W28" i="1" s="1"/>
  <c r="O49" i="1"/>
  <c r="P48" i="1" s="1"/>
  <c r="R48" i="1" s="1"/>
  <c r="S48" i="1" s="1"/>
  <c r="V48" i="1" s="1"/>
  <c r="W48" i="1" s="1"/>
  <c r="K14" i="1"/>
  <c r="N14" i="1"/>
  <c r="N20" i="1" s="1"/>
  <c r="N52" i="1" s="1"/>
  <c r="N19" i="1"/>
  <c r="K30" i="1"/>
  <c r="N25" i="1"/>
  <c r="L30" i="1"/>
  <c r="N35" i="1"/>
  <c r="N39" i="1"/>
  <c r="K50" i="1"/>
  <c r="N45" i="1"/>
  <c r="J53" i="1"/>
  <c r="Q53" i="1"/>
  <c r="G52" i="1"/>
  <c r="I52" i="1"/>
  <c r="L50" i="1"/>
  <c r="F53" i="1"/>
  <c r="H53" i="1"/>
  <c r="N51" i="1" l="1"/>
  <c r="O45" i="1"/>
  <c r="O51" i="1" s="1"/>
  <c r="P38" i="1"/>
  <c r="R38" i="1" s="1"/>
  <c r="S38" i="1" s="1"/>
  <c r="V38" i="1" s="1"/>
  <c r="W38" i="1" s="1"/>
  <c r="O39" i="1"/>
  <c r="L52" i="1"/>
  <c r="O35" i="1"/>
  <c r="O41" i="1" s="1"/>
  <c r="N41" i="1"/>
  <c r="N31" i="1"/>
  <c r="O25" i="1"/>
  <c r="O31" i="1" s="1"/>
  <c r="P18" i="1"/>
  <c r="R18" i="1" s="1"/>
  <c r="S18" i="1" s="1"/>
  <c r="V18" i="1" s="1"/>
  <c r="W18" i="1" s="1"/>
  <c r="O19" i="1"/>
  <c r="K20" i="1"/>
  <c r="K52" i="1" s="1"/>
  <c r="N15" i="1"/>
  <c r="O15" i="1" l="1"/>
  <c r="O21" i="1" s="1"/>
  <c r="O53" i="1" s="1"/>
  <c r="N21" i="1"/>
  <c r="P14" i="1"/>
  <c r="P24" i="1"/>
  <c r="P34" i="1"/>
  <c r="P44" i="1"/>
  <c r="N53" i="1"/>
  <c r="P40" i="1" l="1"/>
  <c r="R34" i="1"/>
  <c r="R14" i="1"/>
  <c r="P20" i="1"/>
  <c r="P50" i="1"/>
  <c r="R44" i="1"/>
  <c r="P30" i="1"/>
  <c r="R24" i="1"/>
  <c r="R30" i="1" l="1"/>
  <c r="S24" i="1"/>
  <c r="R50" i="1"/>
  <c r="S44" i="1"/>
  <c r="S34" i="1"/>
  <c r="R40" i="1"/>
  <c r="P52" i="1"/>
  <c r="R20" i="1"/>
  <c r="S14" i="1"/>
  <c r="V44" i="1" l="1"/>
  <c r="V50" i="1" s="1"/>
  <c r="T44" i="1"/>
  <c r="U44" i="1"/>
  <c r="U50" i="1" s="1"/>
  <c r="S50" i="1"/>
  <c r="V24" i="1"/>
  <c r="V30" i="1" s="1"/>
  <c r="T24" i="1"/>
  <c r="U24" i="1"/>
  <c r="U30" i="1" s="1"/>
  <c r="S30" i="1"/>
  <c r="S20" i="1"/>
  <c r="V14" i="1"/>
  <c r="V20" i="1" s="1"/>
  <c r="T14" i="1"/>
  <c r="U14" i="1"/>
  <c r="U20" i="1" s="1"/>
  <c r="S40" i="1"/>
  <c r="U34" i="1"/>
  <c r="U40" i="1" s="1"/>
  <c r="T34" i="1"/>
  <c r="V34" i="1"/>
  <c r="V40" i="1" s="1"/>
  <c r="R52" i="1"/>
  <c r="V52" i="1" l="1"/>
  <c r="T30" i="1"/>
  <c r="W24" i="1"/>
  <c r="W30" i="1" s="1"/>
  <c r="S52" i="1"/>
  <c r="T50" i="1"/>
  <c r="W44" i="1"/>
  <c r="W50" i="1" s="1"/>
  <c r="W34" i="1"/>
  <c r="W40" i="1" s="1"/>
  <c r="T40" i="1"/>
  <c r="T20" i="1"/>
  <c r="W14" i="1"/>
  <c r="W20" i="1" s="1"/>
  <c r="U52" i="1"/>
  <c r="W52" i="1" l="1"/>
  <c r="T52" i="1"/>
</calcChain>
</file>

<file path=xl/sharedStrings.xml><?xml version="1.0" encoding="utf-8"?>
<sst xmlns="http://schemas.openxmlformats.org/spreadsheetml/2006/main" count="69" uniqueCount="57">
  <si>
    <t>Расчет стартовой стоимости</t>
  </si>
  <si>
    <t>№ лок сметы</t>
  </si>
  <si>
    <t>Наименование объекта (системы)</t>
  </si>
  <si>
    <t>ВСЕГО трудозатрат</t>
  </si>
  <si>
    <t>ЭМиМ</t>
  </si>
  <si>
    <t>Материалы</t>
  </si>
  <si>
    <t>ОХР и ОПР</t>
  </si>
  <si>
    <t>Временные здания</t>
  </si>
  <si>
    <t>ИТОГО СМР</t>
  </si>
  <si>
    <t>Отчисления на соцстрах</t>
  </si>
  <si>
    <t>Разъездной характер</t>
  </si>
  <si>
    <t>Прочие</t>
  </si>
  <si>
    <t>Налог при УСН</t>
  </si>
  <si>
    <t>ВСЕГО СМР / ПНР</t>
  </si>
  <si>
    <t>Оборудование с учетом транспорта (без НДС)</t>
  </si>
  <si>
    <t>ВСЕГО (с оборудованием) на дату составления сметной док-ции</t>
  </si>
  <si>
    <t>ВСЕГО (с оборудованием) на дату начала работ</t>
  </si>
  <si>
    <t>Стоимость работ на дату окончания строительства с учетом прогнозных индексов</t>
  </si>
  <si>
    <t>Зарплата рабочих</t>
  </si>
  <si>
    <t>Зарплата машинистов</t>
  </si>
  <si>
    <t>Транспорт</t>
  </si>
  <si>
    <t>Плановая прибыль</t>
  </si>
  <si>
    <t>Зимнее удорожание</t>
  </si>
  <si>
    <t>Командировочные расходы</t>
  </si>
  <si>
    <t>Перевозка рабочих</t>
  </si>
  <si>
    <t>ИТОГО с прочими</t>
  </si>
  <si>
    <t>НДС</t>
  </si>
  <si>
    <t>НДС 20%</t>
  </si>
  <si>
    <t>Всего</t>
  </si>
  <si>
    <t>Монтаж системы</t>
  </si>
  <si>
    <t>Оборудование</t>
  </si>
  <si>
    <t>ПНР</t>
  </si>
  <si>
    <t>ИТОГО ПО ОБЪЕКТУ :</t>
  </si>
  <si>
    <t>ИТОГО:</t>
  </si>
  <si>
    <t>Система охранной сигнализации</t>
  </si>
  <si>
    <t>Система диспетчеризации</t>
  </si>
  <si>
    <t>Система контроля и управления доступом</t>
  </si>
  <si>
    <t>Директор</t>
  </si>
  <si>
    <t>А.А.Глебко</t>
  </si>
  <si>
    <t>Инженер 2 кат.</t>
  </si>
  <si>
    <t>В.А.Прищиц</t>
  </si>
  <si>
    <t>«Система охранной сигнализации», «Телевизионная система видеонаблюдения», «Система контроля и управления доступом», «Система диспетчеризации»</t>
  </si>
  <si>
    <t>Телевизионная система видеонаблюдения</t>
  </si>
  <si>
    <t>Приложение 1
к документации для переговоров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</si>
  <si>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</si>
  <si>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</si>
  <si>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</si>
  <si>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</si>
  <si>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</si>
  <si>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</si>
  <si>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</si>
  <si>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</si>
  <si>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</si>
  <si>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</si>
  <si>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</si>
  <si>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</si>
  <si>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«Реконструкция изолированного административно-торгового помещения с инвентарным номером 500/D-798815289, расположенного по адресу: г. Минск, пр-т Мира, 6-272, под помещение финансового назначения»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</si>
</sst>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%"/>
    <numFmt numFmtId="165" formatCode="0.000%"/>
    <numFmt numFmtId="166" formatCode="0.0%"/>
    <numFmt numFmtId="167" formatCode="#,##0.00_ ;[Red]\-#,##0.00\ 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NumberFormat="1" applyFont="1" applyAlignment="1">
      <alignment vertical="top"/>
    </xf>
    <xf numFmtId="0" fontId="3" fillId="0" borderId="0" xfId="0" applyNumberFormat="1" applyFont="1" applyFill="1" applyAlignment="1">
      <alignment vertical="top"/>
    </xf>
    <xf numFmtId="167" fontId="5" fillId="3" borderId="2" xfId="0" applyNumberFormat="1" applyFont="1" applyFill="1" applyBorder="1" applyAlignment="1">
      <alignment horizontal="right" vertical="top"/>
    </xf>
    <xf numFmtId="167" fontId="5" fillId="4" borderId="2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vertical="top"/>
    </xf>
    <xf numFmtId="17" fontId="7" fillId="0" borderId="2" xfId="0" applyNumberFormat="1" applyFont="1" applyBorder="1" applyAlignment="1">
      <alignment vertical="top"/>
    </xf>
    <xf numFmtId="0" fontId="7" fillId="0" borderId="2" xfId="0" applyNumberFormat="1" applyFont="1" applyBorder="1" applyAlignment="1">
      <alignment vertical="top"/>
    </xf>
    <xf numFmtId="0" fontId="7" fillId="5" borderId="2" xfId="0" applyNumberFormat="1" applyFont="1" applyFill="1" applyBorder="1" applyAlignment="1">
      <alignment horizontal="right" vertical="top"/>
    </xf>
    <xf numFmtId="0" fontId="7" fillId="0" borderId="2" xfId="0" applyNumberFormat="1" applyFont="1" applyFill="1" applyBorder="1" applyAlignment="1">
      <alignment horizontal="right" vertical="top"/>
    </xf>
    <xf numFmtId="167" fontId="7" fillId="0" borderId="2" xfId="0" applyNumberFormat="1" applyFont="1" applyBorder="1" applyAlignment="1">
      <alignment horizontal="right" vertical="top"/>
    </xf>
    <xf numFmtId="164" fontId="7" fillId="5" borderId="2" xfId="1" applyNumberFormat="1" applyFont="1" applyFill="1" applyBorder="1" applyAlignment="1">
      <alignment horizontal="right" vertical="top"/>
    </xf>
    <xf numFmtId="9" fontId="7" fillId="5" borderId="2" xfId="1" applyFont="1" applyFill="1" applyBorder="1" applyAlignment="1">
      <alignment horizontal="right" vertical="top"/>
    </xf>
    <xf numFmtId="9" fontId="7" fillId="0" borderId="2" xfId="1" applyFont="1" applyFill="1" applyBorder="1" applyAlignment="1">
      <alignment horizontal="right" vertical="top"/>
    </xf>
    <xf numFmtId="0" fontId="7" fillId="0" borderId="2" xfId="0" applyNumberFormat="1" applyFont="1" applyBorder="1" applyAlignment="1">
      <alignment horizontal="right" vertical="top"/>
    </xf>
    <xf numFmtId="0" fontId="5" fillId="3" borderId="2" xfId="0" applyNumberFormat="1" applyFont="1" applyFill="1" applyBorder="1" applyAlignment="1">
      <alignment horizontal="right" vertical="top"/>
    </xf>
    <xf numFmtId="0" fontId="5" fillId="4" borderId="2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horizontal="center" vertical="top"/>
    </xf>
    <xf numFmtId="0" fontId="7" fillId="5" borderId="2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165" fontId="7" fillId="0" borderId="2" xfId="1" applyNumberFormat="1" applyFont="1" applyFill="1" applyBorder="1" applyAlignment="1">
      <alignment horizontal="right" vertical="top"/>
    </xf>
    <xf numFmtId="166" fontId="7" fillId="0" borderId="2" xfId="1" applyNumberFormat="1" applyFont="1" applyFill="1" applyBorder="1" applyAlignment="1">
      <alignment horizontal="right" vertical="top"/>
    </xf>
    <xf numFmtId="167" fontId="7" fillId="0" borderId="2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Alignment="1">
      <alignment vertical="top"/>
    </xf>
    <xf numFmtId="0" fontId="9" fillId="0" borderId="1" xfId="0" applyNumberFormat="1" applyFont="1" applyFill="1" applyBorder="1" applyAlignment="1">
      <alignment vertical="top"/>
    </xf>
    <xf numFmtId="0" fontId="6" fillId="0" borderId="0" xfId="0" applyNumberFormat="1" applyFont="1" applyAlignment="1">
      <alignment vertical="top"/>
    </xf>
    <xf numFmtId="0" fontId="8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49" fontId="7" fillId="0" borderId="2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right" vertical="top"/>
    </xf>
    <xf numFmtId="0" fontId="7" fillId="0" borderId="2" xfId="0" applyNumberFormat="1" applyFont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right" vertical="top"/>
    </xf>
    <xf numFmtId="0" fontId="5" fillId="3" borderId="2" xfId="0" applyNumberFormat="1" applyFont="1" applyFill="1" applyBorder="1" applyAlignment="1">
      <alignment horizontal="center" vertical="top" wrapText="1"/>
    </xf>
    <xf numFmtId="167" fontId="5" fillId="3" borderId="2" xfId="0" applyNumberFormat="1" applyFont="1" applyFill="1" applyBorder="1" applyAlignment="1">
      <alignment horizontal="right" vertical="top"/>
    </xf>
    <xf numFmtId="0" fontId="4" fillId="5" borderId="3" xfId="0" applyNumberFormat="1" applyFont="1" applyFill="1" applyBorder="1" applyAlignment="1">
      <alignment vertical="top" wrapText="1"/>
    </xf>
    <xf numFmtId="0" fontId="7" fillId="5" borderId="4" xfId="0" applyFont="1" applyFill="1" applyBorder="1" applyAlignment="1">
      <alignment vertical="top" wrapText="1"/>
    </xf>
    <xf numFmtId="0" fontId="7" fillId="5" borderId="5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left" vertical="top"/>
    </xf>
    <xf numFmtId="0" fontId="4" fillId="0" borderId="4" xfId="0" applyNumberFormat="1" applyFont="1" applyFill="1" applyBorder="1" applyAlignment="1">
      <alignment horizontal="left" vertical="top"/>
    </xf>
    <xf numFmtId="0" fontId="4" fillId="0" borderId="5" xfId="0" applyNumberFormat="1" applyFont="1" applyFill="1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 wrapText="1"/>
    </xf>
    <xf numFmtId="167" fontId="7" fillId="0" borderId="2" xfId="0" applyNumberFormat="1" applyFont="1" applyFill="1" applyBorder="1" applyAlignment="1">
      <alignment horizontal="right" vertical="top"/>
    </xf>
    <xf numFmtId="49" fontId="5" fillId="3" borderId="2" xfId="0" applyNumberFormat="1" applyFont="1" applyFill="1" applyBorder="1" applyAlignment="1">
      <alignment horizontal="right" vertical="center" wrapText="1"/>
    </xf>
    <xf numFmtId="167" fontId="5" fillId="3" borderId="6" xfId="0" applyNumberFormat="1" applyFont="1" applyFill="1" applyBorder="1" applyAlignment="1">
      <alignment horizontal="right" vertical="top"/>
    </xf>
    <xf numFmtId="167" fontId="5" fillId="3" borderId="7" xfId="0" applyNumberFormat="1" applyFont="1" applyFill="1" applyBorder="1" applyAlignment="1">
      <alignment horizontal="right" vertical="top"/>
    </xf>
    <xf numFmtId="167" fontId="5" fillId="4" borderId="2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horizontal="right" vertical="top" wrapText="1"/>
    </xf>
    <xf numFmtId="0" fontId="5" fillId="4" borderId="2" xfId="0" applyNumberFormat="1" applyFont="1" applyFill="1" applyBorder="1" applyAlignment="1">
      <alignment horizontal="center" vertical="top" wrapText="1"/>
    </xf>
    <xf numFmtId="49" fontId="5" fillId="4" borderId="2" xfId="0" applyNumberFormat="1" applyFont="1" applyFill="1" applyBorder="1" applyAlignment="1">
      <alignment horizontal="right" vertical="center" wrapText="1"/>
    </xf>
    <xf numFmtId="167" fontId="5" fillId="4" borderId="6" xfId="0" applyNumberFormat="1" applyFont="1" applyFill="1" applyBorder="1" applyAlignment="1">
      <alignment horizontal="right" vertical="top"/>
    </xf>
    <xf numFmtId="167" fontId="5" fillId="4" borderId="7" xfId="0" applyNumberFormat="1" applyFont="1" applyFill="1" applyBorder="1" applyAlignment="1">
      <alignment horizontal="right" vertical="top"/>
    </xf>
    <xf numFmtId="0" fontId="10" fillId="0" borderId="0" xfId="0" applyNumberFormat="1" applyFont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view="pageBreakPreview" topLeftCell="A25" zoomScaleNormal="100" zoomScaleSheetLayoutView="100" workbookViewId="0">
      <selection activeCell="N55" sqref="N55"/>
    </sheetView>
  </sheetViews>
  <sheetFormatPr defaultColWidth="9.28515625" defaultRowHeight="15" x14ac:dyDescent="0.25"/>
  <cols>
    <col min="1" max="1" width="4.7109375" style="17" customWidth="1"/>
    <col min="2" max="4" width="9.28515625" style="5"/>
    <col min="5" max="5" width="12.85546875" style="5" customWidth="1"/>
    <col min="6" max="6" width="10.5703125" style="5" customWidth="1"/>
    <col min="7" max="9" width="9.5703125" style="5" bestFit="1" customWidth="1"/>
    <col min="10" max="10" width="10" style="5" customWidth="1"/>
    <col min="11" max="11" width="10.140625" style="5" customWidth="1"/>
    <col min="12" max="12" width="14.42578125" style="5" customWidth="1"/>
    <col min="13" max="13" width="0.140625" style="5" customWidth="1"/>
    <col min="14" max="14" width="12.140625" style="5" customWidth="1"/>
    <col min="15" max="15" width="12" style="5" customWidth="1"/>
    <col min="16" max="16" width="11.140625" style="5" customWidth="1"/>
    <col min="17" max="17" width="9.7109375" style="5" bestFit="1" customWidth="1"/>
    <col min="18" max="18" width="12.7109375" style="5" customWidth="1"/>
    <col min="19" max="19" width="15.42578125" style="5" bestFit="1" customWidth="1"/>
    <col min="20" max="20" width="9.5703125" style="5" bestFit="1" customWidth="1"/>
    <col min="21" max="21" width="11.7109375" style="5" customWidth="1"/>
    <col min="22" max="22" width="8.28515625" style="5" customWidth="1"/>
    <col min="23" max="23" width="9.5703125" style="5" customWidth="1"/>
    <col min="24" max="16384" width="9.28515625" style="5"/>
  </cols>
  <sheetData>
    <row r="1" spans="1:23" x14ac:dyDescent="0.25">
      <c r="T1" s="46" t="s">
        <v>43</v>
      </c>
      <c r="U1" s="46"/>
      <c r="V1" s="46"/>
      <c r="W1" s="46"/>
    </row>
    <row r="2" spans="1:23" ht="18.75" customHeight="1" x14ac:dyDescent="0.25">
      <c r="T2" s="46"/>
      <c r="U2" s="46"/>
      <c r="V2" s="46"/>
      <c r="W2" s="46"/>
    </row>
    <row r="3" spans="1:23" ht="5.0999999999999996" customHeight="1" x14ac:dyDescent="0.25"/>
    <row r="4" spans="1:23" s="1" customFormat="1" ht="21.75" customHeight="1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41.25" customHeight="1" x14ac:dyDescent="0.25">
      <c r="A5" s="51" t="s">
        <v>56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7.25" customHeight="1" x14ac:dyDescent="0.25">
      <c r="A6" s="26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9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23" ht="16.5" customHeight="1" x14ac:dyDescent="0.25">
      <c r="A8" s="28" t="s">
        <v>1</v>
      </c>
      <c r="B8" s="28" t="s">
        <v>2</v>
      </c>
      <c r="C8" s="28"/>
      <c r="D8" s="28"/>
      <c r="E8" s="28"/>
      <c r="F8" s="28" t="s">
        <v>3</v>
      </c>
      <c r="G8" s="28" t="s">
        <v>4</v>
      </c>
      <c r="H8" s="28" t="s">
        <v>5</v>
      </c>
      <c r="I8" s="28" t="s">
        <v>6</v>
      </c>
      <c r="J8" s="28" t="s">
        <v>7</v>
      </c>
      <c r="K8" s="28" t="s">
        <v>8</v>
      </c>
      <c r="L8" s="28" t="s">
        <v>9</v>
      </c>
      <c r="M8" s="28" t="s">
        <v>10</v>
      </c>
      <c r="N8" s="28" t="s">
        <v>11</v>
      </c>
      <c r="O8" s="28" t="s">
        <v>12</v>
      </c>
      <c r="P8" s="28" t="s">
        <v>13</v>
      </c>
      <c r="Q8" s="28" t="s">
        <v>14</v>
      </c>
      <c r="R8" s="28" t="s">
        <v>15</v>
      </c>
      <c r="S8" s="28" t="s">
        <v>16</v>
      </c>
      <c r="T8" s="30" t="s">
        <v>17</v>
      </c>
      <c r="U8" s="30"/>
      <c r="V8" s="30"/>
      <c r="W8" s="30"/>
    </row>
    <row r="9" spans="1:23" ht="20.25" customHeight="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0"/>
      <c r="U9" s="30"/>
      <c r="V9" s="30"/>
      <c r="W9" s="30"/>
    </row>
    <row r="10" spans="1:23" ht="11.25" customHeight="1" x14ac:dyDescent="0.25">
      <c r="A10" s="28"/>
      <c r="B10" s="28"/>
      <c r="C10" s="28"/>
      <c r="D10" s="28"/>
      <c r="E10" s="28"/>
      <c r="F10" s="28" t="s">
        <v>18</v>
      </c>
      <c r="G10" s="28" t="s">
        <v>19</v>
      </c>
      <c r="H10" s="28" t="s">
        <v>20</v>
      </c>
      <c r="I10" s="28" t="s">
        <v>21</v>
      </c>
      <c r="J10" s="28" t="s">
        <v>22</v>
      </c>
      <c r="K10" s="28"/>
      <c r="L10" s="28" t="s">
        <v>23</v>
      </c>
      <c r="M10" s="28" t="s">
        <v>24</v>
      </c>
      <c r="N10" s="28" t="s">
        <v>25</v>
      </c>
      <c r="O10" s="28" t="s">
        <v>26</v>
      </c>
      <c r="P10" s="28"/>
      <c r="Q10" s="28" t="s">
        <v>27</v>
      </c>
      <c r="R10" s="28"/>
      <c r="S10" s="28"/>
      <c r="T10" s="30"/>
      <c r="U10" s="30"/>
      <c r="V10" s="30"/>
      <c r="W10" s="30"/>
    </row>
    <row r="11" spans="1:23" ht="15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6">
        <v>44378</v>
      </c>
      <c r="U11" s="6">
        <v>44409</v>
      </c>
      <c r="V11" s="6">
        <v>44440</v>
      </c>
      <c r="W11" s="7" t="s">
        <v>28</v>
      </c>
    </row>
    <row r="12" spans="1:23" x14ac:dyDescent="0.25">
      <c r="A12" s="18">
        <v>1</v>
      </c>
      <c r="B12" s="34"/>
      <c r="C12" s="35"/>
      <c r="D12" s="35"/>
      <c r="E12" s="36"/>
      <c r="F12" s="8"/>
      <c r="G12" s="8"/>
      <c r="H12" s="8"/>
      <c r="I12" s="8"/>
      <c r="J12" s="11">
        <v>4.5384000000000001E-2</v>
      </c>
      <c r="K12" s="8"/>
      <c r="L12" s="12">
        <v>0.34</v>
      </c>
      <c r="M12" s="8"/>
      <c r="N12" s="8"/>
      <c r="O12" s="8"/>
      <c r="P12" s="8"/>
      <c r="Q12" s="8"/>
      <c r="R12" s="8"/>
      <c r="S12" s="8">
        <f>ROUND(1.0073*1.0073,4)</f>
        <v>1.0146999999999999</v>
      </c>
      <c r="T12" s="8">
        <v>1.0073000000000001</v>
      </c>
      <c r="U12" s="8">
        <f>ROUND(1.0073*1.0073,4)</f>
        <v>1.0146999999999999</v>
      </c>
      <c r="V12" s="8">
        <f>ROUND(1.0073*1.0073*1.0073,4)</f>
        <v>1.0221</v>
      </c>
      <c r="W12" s="8"/>
    </row>
    <row r="13" spans="1:23" ht="20.25" customHeight="1" x14ac:dyDescent="0.25">
      <c r="A13" s="19"/>
      <c r="B13" s="37" t="s">
        <v>36</v>
      </c>
      <c r="C13" s="38"/>
      <c r="D13" s="38"/>
      <c r="E13" s="39"/>
      <c r="F13" s="9"/>
      <c r="G13" s="9"/>
      <c r="H13" s="9"/>
      <c r="I13" s="9"/>
      <c r="J13" s="20">
        <v>2.4219999999999998E-2</v>
      </c>
      <c r="K13" s="9"/>
      <c r="L13" s="21">
        <v>0</v>
      </c>
      <c r="M13" s="9"/>
      <c r="N13" s="9"/>
      <c r="O13" s="9"/>
      <c r="P13" s="9"/>
      <c r="Q13" s="9"/>
      <c r="R13" s="9"/>
      <c r="S13" s="9"/>
      <c r="T13" s="13">
        <v>0.2</v>
      </c>
      <c r="U13" s="13">
        <v>0.3</v>
      </c>
      <c r="V13" s="13">
        <v>0.5</v>
      </c>
      <c r="W13" s="9"/>
    </row>
    <row r="14" spans="1:23" ht="15" customHeight="1" x14ac:dyDescent="0.25">
      <c r="A14" s="28" t="s">
        <v>44</v>
      </c>
      <c r="B14" s="40" t="s">
        <v>29</v>
      </c>
      <c r="C14" s="40"/>
      <c r="D14" s="40"/>
      <c r="E14" s="40"/>
      <c r="F14" s="10">
        <v>102.02</v>
      </c>
      <c r="G14" s="10">
        <v>2.2599999999999998</v>
      </c>
      <c r="H14" s="10">
        <v>1556.98</v>
      </c>
      <c r="I14" s="10">
        <v>360.93</v>
      </c>
      <c r="J14" s="9">
        <f>ROUND((F15+G15)*$J12,2)</f>
        <v>31.87</v>
      </c>
      <c r="K14" s="41">
        <f>F15+G14+I14+I15+H14+H15+J14+J15</f>
        <v>3035.82</v>
      </c>
      <c r="L14" s="22">
        <f>ROUND((F15+G15)*$L12,2)</f>
        <v>238.79</v>
      </c>
      <c r="M14" s="14"/>
      <c r="N14" s="10">
        <f>L14+L15</f>
        <v>238.79</v>
      </c>
      <c r="O14" s="14"/>
      <c r="P14" s="29">
        <f>N15+O15</f>
        <v>3929.53</v>
      </c>
      <c r="Q14" s="10"/>
      <c r="R14" s="29">
        <f>P14+Q14+Q15</f>
        <v>3929.53</v>
      </c>
      <c r="S14" s="29">
        <f>ROUND(R14*S12,2)</f>
        <v>3987.29</v>
      </c>
      <c r="T14" s="29">
        <f>ROUND($S14*T12*T13,2)</f>
        <v>803.28</v>
      </c>
      <c r="U14" s="29">
        <f>ROUND($S14*U12*U13,2)</f>
        <v>1213.77</v>
      </c>
      <c r="V14" s="29">
        <f>ROUND($S14*V12*V13,2)</f>
        <v>2037.7</v>
      </c>
      <c r="W14" s="31">
        <f>SUM(T14:V15)</f>
        <v>4054.75</v>
      </c>
    </row>
    <row r="15" spans="1:23" x14ac:dyDescent="0.25">
      <c r="A15" s="28"/>
      <c r="B15" s="40"/>
      <c r="C15" s="40"/>
      <c r="D15" s="40"/>
      <c r="E15" s="40"/>
      <c r="F15" s="10">
        <v>702.32</v>
      </c>
      <c r="G15" s="14">
        <v>0</v>
      </c>
      <c r="H15" s="10">
        <v>84.1</v>
      </c>
      <c r="I15" s="10">
        <v>280.35000000000002</v>
      </c>
      <c r="J15" s="9">
        <f>ROUND((F15+G15)*$J13,2)</f>
        <v>17.010000000000002</v>
      </c>
      <c r="K15" s="41"/>
      <c r="L15" s="9">
        <f>ROUND((F15+G15)*$L13,2)</f>
        <v>0</v>
      </c>
      <c r="M15" s="14"/>
      <c r="N15" s="10">
        <f>K14+N14</f>
        <v>3274.61</v>
      </c>
      <c r="O15" s="10">
        <f>ROUND(N15*0.2,2)</f>
        <v>654.91999999999996</v>
      </c>
      <c r="P15" s="29"/>
      <c r="Q15" s="10"/>
      <c r="R15" s="29"/>
      <c r="S15" s="29"/>
      <c r="T15" s="29"/>
      <c r="U15" s="29"/>
      <c r="V15" s="29"/>
      <c r="W15" s="31"/>
    </row>
    <row r="16" spans="1:23" ht="15" customHeight="1" x14ac:dyDescent="0.25">
      <c r="A16" s="28" t="s">
        <v>45</v>
      </c>
      <c r="B16" s="40" t="s">
        <v>30</v>
      </c>
      <c r="C16" s="40"/>
      <c r="D16" s="40"/>
      <c r="E16" s="40"/>
      <c r="F16" s="10"/>
      <c r="G16" s="10"/>
      <c r="H16" s="10"/>
      <c r="I16" s="10"/>
      <c r="J16" s="9"/>
      <c r="K16" s="41"/>
      <c r="L16" s="22"/>
      <c r="M16" s="14"/>
      <c r="N16" s="10"/>
      <c r="O16" s="14"/>
      <c r="P16" s="29"/>
      <c r="Q16" s="10">
        <v>5973.57</v>
      </c>
      <c r="R16" s="29">
        <f>P16+Q16+Q17</f>
        <v>7168.28</v>
      </c>
      <c r="S16" s="29">
        <f>ROUND(R16*S12,2)</f>
        <v>7273.65</v>
      </c>
      <c r="T16" s="29"/>
      <c r="U16" s="29"/>
      <c r="V16" s="29">
        <f>ROUND($S16*V12,2)</f>
        <v>7434.4</v>
      </c>
      <c r="W16" s="31">
        <f>V16</f>
        <v>7434.4</v>
      </c>
    </row>
    <row r="17" spans="1:23" x14ac:dyDescent="0.25">
      <c r="A17" s="28"/>
      <c r="B17" s="40"/>
      <c r="C17" s="40"/>
      <c r="D17" s="40"/>
      <c r="E17" s="40"/>
      <c r="F17" s="10"/>
      <c r="G17" s="14"/>
      <c r="H17" s="10"/>
      <c r="I17" s="10"/>
      <c r="J17" s="9"/>
      <c r="K17" s="41"/>
      <c r="L17" s="9"/>
      <c r="M17" s="14"/>
      <c r="N17" s="10"/>
      <c r="O17" s="10"/>
      <c r="P17" s="29"/>
      <c r="Q17" s="10">
        <f>ROUND(Q16*0.2,2)</f>
        <v>1194.71</v>
      </c>
      <c r="R17" s="29"/>
      <c r="S17" s="29"/>
      <c r="T17" s="29"/>
      <c r="U17" s="29"/>
      <c r="V17" s="29"/>
      <c r="W17" s="31"/>
    </row>
    <row r="18" spans="1:23" x14ac:dyDescent="0.25">
      <c r="A18" s="28" t="s">
        <v>46</v>
      </c>
      <c r="B18" s="40" t="s">
        <v>31</v>
      </c>
      <c r="C18" s="40"/>
      <c r="D18" s="40"/>
      <c r="E18" s="40"/>
      <c r="F18" s="10">
        <v>106.53</v>
      </c>
      <c r="G18" s="10"/>
      <c r="H18" s="10"/>
      <c r="I18" s="10">
        <v>614.82000000000005</v>
      </c>
      <c r="J18" s="9"/>
      <c r="K18" s="41">
        <f>F19+G18+I18+I19+H18+H19+J18+J19</f>
        <v>2342.41</v>
      </c>
      <c r="L18" s="22">
        <f>ROUND((F19+G19)*L12,2)</f>
        <v>506.89</v>
      </c>
      <c r="M18" s="14"/>
      <c r="N18" s="10">
        <f>L18+L19</f>
        <v>506.89</v>
      </c>
      <c r="O18" s="14"/>
      <c r="P18" s="29">
        <f>N19+O19</f>
        <v>3419.16</v>
      </c>
      <c r="Q18" s="10"/>
      <c r="R18" s="29">
        <f>P18+Q18+Q19</f>
        <v>3419.16</v>
      </c>
      <c r="S18" s="29">
        <f>ROUND(R18*S12,2)</f>
        <v>3469.42</v>
      </c>
      <c r="T18" s="29"/>
      <c r="U18" s="29"/>
      <c r="V18" s="29">
        <f>ROUND($S18*V12,2)</f>
        <v>3546.09</v>
      </c>
      <c r="W18" s="31">
        <f>V18</f>
        <v>3546.09</v>
      </c>
    </row>
    <row r="19" spans="1:23" x14ac:dyDescent="0.25">
      <c r="A19" s="28"/>
      <c r="B19" s="40"/>
      <c r="C19" s="40"/>
      <c r="D19" s="40"/>
      <c r="E19" s="40"/>
      <c r="F19" s="10">
        <v>1490.84</v>
      </c>
      <c r="G19" s="14"/>
      <c r="H19" s="10"/>
      <c r="I19" s="10">
        <v>236.75</v>
      </c>
      <c r="J19" s="9"/>
      <c r="K19" s="41"/>
      <c r="L19" s="9"/>
      <c r="M19" s="14"/>
      <c r="N19" s="10">
        <f>K18+N18</f>
        <v>2849.2999999999997</v>
      </c>
      <c r="O19" s="10">
        <f>ROUND(N19*0.2,2)</f>
        <v>569.86</v>
      </c>
      <c r="P19" s="29"/>
      <c r="Q19" s="10"/>
      <c r="R19" s="29"/>
      <c r="S19" s="29"/>
      <c r="T19" s="29"/>
      <c r="U19" s="29"/>
      <c r="V19" s="29"/>
      <c r="W19" s="31"/>
    </row>
    <row r="20" spans="1:23" ht="15" customHeight="1" x14ac:dyDescent="0.25">
      <c r="A20" s="32"/>
      <c r="B20" s="42" t="s">
        <v>32</v>
      </c>
      <c r="C20" s="42"/>
      <c r="D20" s="42"/>
      <c r="E20" s="42"/>
      <c r="F20" s="3">
        <f>F14+F16+F18</f>
        <v>208.55</v>
      </c>
      <c r="G20" s="3">
        <f t="shared" ref="G20:J21" si="0">G14+G16+G18</f>
        <v>2.2599999999999998</v>
      </c>
      <c r="H20" s="3">
        <f t="shared" si="0"/>
        <v>1556.98</v>
      </c>
      <c r="I20" s="3">
        <f t="shared" si="0"/>
        <v>975.75</v>
      </c>
      <c r="J20" s="3">
        <f t="shared" si="0"/>
        <v>31.87</v>
      </c>
      <c r="K20" s="33">
        <f>K14+K16+K18</f>
        <v>5378.23</v>
      </c>
      <c r="L20" s="3">
        <f t="shared" ref="L20:L21" si="1">L14+L16+L18</f>
        <v>745.68</v>
      </c>
      <c r="M20" s="15"/>
      <c r="N20" s="3">
        <f t="shared" ref="N20:O21" si="2">N14+N16+N18</f>
        <v>745.68</v>
      </c>
      <c r="O20" s="3">
        <f t="shared" si="2"/>
        <v>0</v>
      </c>
      <c r="P20" s="33">
        <f>P14+P16+P18</f>
        <v>7348.6900000000005</v>
      </c>
      <c r="Q20" s="3">
        <f t="shared" ref="Q20:Q21" si="3">Q14+Q16+Q18</f>
        <v>5973.57</v>
      </c>
      <c r="R20" s="33">
        <f>R14+R16+R18</f>
        <v>14516.97</v>
      </c>
      <c r="S20" s="33">
        <f t="shared" ref="S20:W20" si="4">S14+S16+S18</f>
        <v>14730.359999999999</v>
      </c>
      <c r="T20" s="33">
        <f t="shared" si="4"/>
        <v>803.28</v>
      </c>
      <c r="U20" s="33">
        <f t="shared" si="4"/>
        <v>1213.77</v>
      </c>
      <c r="V20" s="43">
        <f>V14+V16+V18</f>
        <v>13018.19</v>
      </c>
      <c r="W20" s="33">
        <f t="shared" si="4"/>
        <v>15035.24</v>
      </c>
    </row>
    <row r="21" spans="1:23" x14ac:dyDescent="0.25">
      <c r="A21" s="32"/>
      <c r="B21" s="42"/>
      <c r="C21" s="42"/>
      <c r="D21" s="42"/>
      <c r="E21" s="42"/>
      <c r="F21" s="3">
        <f>F15+F17+F19</f>
        <v>2193.16</v>
      </c>
      <c r="G21" s="3">
        <f t="shared" si="0"/>
        <v>0</v>
      </c>
      <c r="H21" s="3">
        <f t="shared" si="0"/>
        <v>84.1</v>
      </c>
      <c r="I21" s="3">
        <f t="shared" si="0"/>
        <v>517.1</v>
      </c>
      <c r="J21" s="3">
        <f t="shared" si="0"/>
        <v>17.010000000000002</v>
      </c>
      <c r="K21" s="33"/>
      <c r="L21" s="3">
        <f t="shared" si="1"/>
        <v>0</v>
      </c>
      <c r="M21" s="15"/>
      <c r="N21" s="3">
        <f t="shared" si="2"/>
        <v>6123.91</v>
      </c>
      <c r="O21" s="3">
        <f t="shared" si="2"/>
        <v>1224.78</v>
      </c>
      <c r="P21" s="33"/>
      <c r="Q21" s="3">
        <f t="shared" si="3"/>
        <v>1194.71</v>
      </c>
      <c r="R21" s="33"/>
      <c r="S21" s="33"/>
      <c r="T21" s="33"/>
      <c r="U21" s="33"/>
      <c r="V21" s="44"/>
      <c r="W21" s="33"/>
    </row>
    <row r="22" spans="1:23" ht="13.5" customHeight="1" x14ac:dyDescent="0.25">
      <c r="A22" s="18">
        <v>2</v>
      </c>
      <c r="B22" s="34"/>
      <c r="C22" s="35"/>
      <c r="D22" s="35"/>
      <c r="E22" s="36"/>
      <c r="F22" s="8"/>
      <c r="G22" s="8"/>
      <c r="H22" s="8"/>
      <c r="I22" s="8"/>
      <c r="J22" s="11">
        <v>4.5384000000000001E-2</v>
      </c>
      <c r="K22" s="8"/>
      <c r="L22" s="12">
        <v>0.34</v>
      </c>
      <c r="M22" s="8"/>
      <c r="N22" s="8"/>
      <c r="O22" s="8"/>
      <c r="P22" s="8"/>
      <c r="Q22" s="8"/>
      <c r="R22" s="8"/>
      <c r="S22" s="8">
        <f>ROUND(1.0073*1.0073,4)</f>
        <v>1.0146999999999999</v>
      </c>
      <c r="T22" s="8">
        <v>1.0073000000000001</v>
      </c>
      <c r="U22" s="8">
        <f>ROUND(1.0073*1.0073,4)</f>
        <v>1.0146999999999999</v>
      </c>
      <c r="V22" s="8">
        <f>ROUND(1.0073*1.0073*1.0073,4)</f>
        <v>1.0221</v>
      </c>
      <c r="W22" s="8"/>
    </row>
    <row r="23" spans="1:23" x14ac:dyDescent="0.25">
      <c r="A23" s="19"/>
      <c r="B23" s="37" t="s">
        <v>35</v>
      </c>
      <c r="C23" s="38"/>
      <c r="D23" s="38"/>
      <c r="E23" s="39"/>
      <c r="F23" s="9"/>
      <c r="G23" s="9"/>
      <c r="H23" s="9"/>
      <c r="I23" s="9"/>
      <c r="J23" s="20">
        <v>2.4219999999999998E-2</v>
      </c>
      <c r="K23" s="9"/>
      <c r="L23" s="21">
        <v>0</v>
      </c>
      <c r="M23" s="9"/>
      <c r="N23" s="9"/>
      <c r="O23" s="9"/>
      <c r="P23" s="9"/>
      <c r="Q23" s="9"/>
      <c r="R23" s="9"/>
      <c r="S23" s="9"/>
      <c r="T23" s="13">
        <v>0.2</v>
      </c>
      <c r="U23" s="13">
        <v>0.3</v>
      </c>
      <c r="V23" s="13">
        <v>0.5</v>
      </c>
      <c r="W23" s="9"/>
    </row>
    <row r="24" spans="1:23" ht="15" customHeight="1" x14ac:dyDescent="0.25">
      <c r="A24" s="28" t="s">
        <v>47</v>
      </c>
      <c r="B24" s="40" t="s">
        <v>29</v>
      </c>
      <c r="C24" s="40"/>
      <c r="D24" s="40"/>
      <c r="E24" s="40"/>
      <c r="F24" s="10">
        <v>28.36</v>
      </c>
      <c r="G24" s="10">
        <v>0.38</v>
      </c>
      <c r="H24" s="10">
        <v>141.75</v>
      </c>
      <c r="I24" s="10">
        <v>92.99</v>
      </c>
      <c r="J24" s="9">
        <f>ROUND((F25+G25)*$J22,2)</f>
        <v>9.0500000000000007</v>
      </c>
      <c r="K24" s="41">
        <f>F25+G24+I24+I25+H24+H25+J24+J25</f>
        <v>532.96</v>
      </c>
      <c r="L24" s="22">
        <f>ROUND((F25+G25)*$L22,2)</f>
        <v>67.78</v>
      </c>
      <c r="M24" s="14"/>
      <c r="N24" s="10">
        <f>L24+L25</f>
        <v>67.78</v>
      </c>
      <c r="O24" s="14"/>
      <c r="P24" s="29">
        <f>N25+O25</f>
        <v>720.89</v>
      </c>
      <c r="Q24" s="10"/>
      <c r="R24" s="29">
        <f>P24+Q24+Q25</f>
        <v>720.89</v>
      </c>
      <c r="S24" s="29">
        <f>ROUND(R24*S22,2)</f>
        <v>731.49</v>
      </c>
      <c r="T24" s="29">
        <f>ROUND($S24*T22*T23,2)</f>
        <v>147.37</v>
      </c>
      <c r="U24" s="29">
        <f>ROUND($S24*U22*U23,2)</f>
        <v>222.67</v>
      </c>
      <c r="V24" s="29">
        <f>ROUND($S24*V22*V23,2)</f>
        <v>373.83</v>
      </c>
      <c r="W24" s="31">
        <f>SUM(T24:V25)</f>
        <v>743.86999999999989</v>
      </c>
    </row>
    <row r="25" spans="1:23" x14ac:dyDescent="0.25">
      <c r="A25" s="28"/>
      <c r="B25" s="40"/>
      <c r="C25" s="40"/>
      <c r="D25" s="40"/>
      <c r="E25" s="40"/>
      <c r="F25" s="10">
        <v>199.36</v>
      </c>
      <c r="G25" s="14">
        <v>0</v>
      </c>
      <c r="H25" s="10">
        <v>7.72</v>
      </c>
      <c r="I25" s="10">
        <v>76.88</v>
      </c>
      <c r="J25" s="9">
        <f>ROUND((F25+G25)*$J23,2)</f>
        <v>4.83</v>
      </c>
      <c r="K25" s="41"/>
      <c r="L25" s="9">
        <f>ROUND((F25+G25)*$L23,2)</f>
        <v>0</v>
      </c>
      <c r="M25" s="14"/>
      <c r="N25" s="10">
        <f>K24+N24</f>
        <v>600.74</v>
      </c>
      <c r="O25" s="10">
        <f>ROUND(N25*0.2,2)</f>
        <v>120.15</v>
      </c>
      <c r="P25" s="29"/>
      <c r="Q25" s="10"/>
      <c r="R25" s="29"/>
      <c r="S25" s="29"/>
      <c r="T25" s="29"/>
      <c r="U25" s="29"/>
      <c r="V25" s="29"/>
      <c r="W25" s="31"/>
    </row>
    <row r="26" spans="1:23" ht="15" customHeight="1" x14ac:dyDescent="0.25">
      <c r="A26" s="28" t="s">
        <v>48</v>
      </c>
      <c r="B26" s="40" t="s">
        <v>30</v>
      </c>
      <c r="C26" s="40"/>
      <c r="D26" s="40"/>
      <c r="E26" s="40"/>
      <c r="F26" s="10"/>
      <c r="G26" s="10"/>
      <c r="H26" s="10"/>
      <c r="I26" s="10"/>
      <c r="J26" s="9"/>
      <c r="K26" s="41"/>
      <c r="L26" s="22"/>
      <c r="M26" s="14"/>
      <c r="N26" s="10"/>
      <c r="O26" s="14"/>
      <c r="P26" s="29"/>
      <c r="Q26" s="10">
        <v>819.66</v>
      </c>
      <c r="R26" s="29">
        <f>P26+Q26+Q27</f>
        <v>983.58999999999992</v>
      </c>
      <c r="S26" s="29">
        <f>ROUND(R26*S22,2)</f>
        <v>998.05</v>
      </c>
      <c r="T26" s="29"/>
      <c r="U26" s="29"/>
      <c r="V26" s="29">
        <f>ROUND($S26*V22,2)</f>
        <v>1020.11</v>
      </c>
      <c r="W26" s="31">
        <f>SUM(T26:V27)</f>
        <v>1020.11</v>
      </c>
    </row>
    <row r="27" spans="1:23" x14ac:dyDescent="0.25">
      <c r="A27" s="28"/>
      <c r="B27" s="40"/>
      <c r="C27" s="40"/>
      <c r="D27" s="40"/>
      <c r="E27" s="40"/>
      <c r="F27" s="10"/>
      <c r="G27" s="14"/>
      <c r="H27" s="10"/>
      <c r="I27" s="10"/>
      <c r="J27" s="9"/>
      <c r="K27" s="41"/>
      <c r="L27" s="9"/>
      <c r="M27" s="14"/>
      <c r="N27" s="10"/>
      <c r="O27" s="10"/>
      <c r="P27" s="29"/>
      <c r="Q27" s="10">
        <f>ROUND(Q26*0.2,2)</f>
        <v>163.93</v>
      </c>
      <c r="R27" s="29"/>
      <c r="S27" s="29"/>
      <c r="T27" s="29"/>
      <c r="U27" s="29"/>
      <c r="V27" s="29"/>
      <c r="W27" s="31"/>
    </row>
    <row r="28" spans="1:23" ht="15" customHeight="1" x14ac:dyDescent="0.25">
      <c r="A28" s="28" t="s">
        <v>49</v>
      </c>
      <c r="B28" s="40" t="s">
        <v>31</v>
      </c>
      <c r="C28" s="40"/>
      <c r="D28" s="40"/>
      <c r="E28" s="40"/>
      <c r="F28" s="10">
        <v>17.420000000000002</v>
      </c>
      <c r="G28" s="10"/>
      <c r="H28" s="10"/>
      <c r="I28" s="10">
        <v>100.54</v>
      </c>
      <c r="J28" s="9"/>
      <c r="K28" s="41">
        <f>F29+G28+I28+I29+H28+H29+J28+J29</f>
        <v>383.04999999999995</v>
      </c>
      <c r="L28" s="22">
        <f>ROUND((F29+G29)*L22,2)</f>
        <v>82.89</v>
      </c>
      <c r="M28" s="14"/>
      <c r="N28" s="10">
        <f>L28+L29</f>
        <v>82.89</v>
      </c>
      <c r="O28" s="14"/>
      <c r="P28" s="29">
        <f>N29+O29</f>
        <v>559.12999999999988</v>
      </c>
      <c r="Q28" s="10"/>
      <c r="R28" s="29">
        <f>P28+Q28+Q29</f>
        <v>559.12999999999988</v>
      </c>
      <c r="S28" s="29">
        <f>ROUND(R28*S22,2)</f>
        <v>567.35</v>
      </c>
      <c r="T28" s="29"/>
      <c r="U28" s="29"/>
      <c r="V28" s="29">
        <f>ROUND($S28*V22,2)</f>
        <v>579.89</v>
      </c>
      <c r="W28" s="31">
        <f>SUM(T28:V29)</f>
        <v>579.89</v>
      </c>
    </row>
    <row r="29" spans="1:23" x14ac:dyDescent="0.25">
      <c r="A29" s="28"/>
      <c r="B29" s="40"/>
      <c r="C29" s="40"/>
      <c r="D29" s="40"/>
      <c r="E29" s="40"/>
      <c r="F29" s="10">
        <v>243.79</v>
      </c>
      <c r="G29" s="14"/>
      <c r="H29" s="10"/>
      <c r="I29" s="10">
        <v>38.72</v>
      </c>
      <c r="J29" s="9"/>
      <c r="K29" s="41"/>
      <c r="L29" s="9"/>
      <c r="M29" s="14"/>
      <c r="N29" s="10">
        <f>K28+N28</f>
        <v>465.93999999999994</v>
      </c>
      <c r="O29" s="10">
        <f>ROUND(N29*0.2,2)</f>
        <v>93.19</v>
      </c>
      <c r="P29" s="29"/>
      <c r="Q29" s="10"/>
      <c r="R29" s="29"/>
      <c r="S29" s="29"/>
      <c r="T29" s="29"/>
      <c r="U29" s="29"/>
      <c r="V29" s="29"/>
      <c r="W29" s="31"/>
    </row>
    <row r="30" spans="1:23" x14ac:dyDescent="0.25">
      <c r="A30" s="32"/>
      <c r="B30" s="42" t="s">
        <v>32</v>
      </c>
      <c r="C30" s="42"/>
      <c r="D30" s="42"/>
      <c r="E30" s="42"/>
      <c r="F30" s="3">
        <f>F24+F26+F28</f>
        <v>45.78</v>
      </c>
      <c r="G30" s="3">
        <f t="shared" ref="G30:J30" si="5">G24+G26+G28</f>
        <v>0.38</v>
      </c>
      <c r="H30" s="3">
        <f t="shared" si="5"/>
        <v>141.75</v>
      </c>
      <c r="I30" s="3">
        <f t="shared" si="5"/>
        <v>193.53</v>
      </c>
      <c r="J30" s="3">
        <f t="shared" si="5"/>
        <v>9.0500000000000007</v>
      </c>
      <c r="K30" s="33">
        <f>K24+K26+K28</f>
        <v>916.01</v>
      </c>
      <c r="L30" s="3">
        <f t="shared" ref="L30" si="6">L24+L26+L28</f>
        <v>150.67000000000002</v>
      </c>
      <c r="M30" s="15"/>
      <c r="N30" s="3">
        <f t="shared" ref="N30:O30" si="7">N24+N26+N28</f>
        <v>150.67000000000002</v>
      </c>
      <c r="O30" s="3">
        <f t="shared" si="7"/>
        <v>0</v>
      </c>
      <c r="P30" s="33">
        <f>P24+P26+P28</f>
        <v>1280.02</v>
      </c>
      <c r="Q30" s="3">
        <f t="shared" ref="Q30" si="8">Q24+Q26+Q28</f>
        <v>819.66</v>
      </c>
      <c r="R30" s="33">
        <f>R24+R26+R28</f>
        <v>2263.6099999999997</v>
      </c>
      <c r="S30" s="33">
        <f t="shared" ref="S30:W30" si="9">S24+S26+S28</f>
        <v>2296.89</v>
      </c>
      <c r="T30" s="33">
        <f t="shared" si="9"/>
        <v>147.37</v>
      </c>
      <c r="U30" s="33">
        <f t="shared" si="9"/>
        <v>222.67</v>
      </c>
      <c r="V30" s="43">
        <f>V24+V26+V28</f>
        <v>1973.83</v>
      </c>
      <c r="W30" s="33">
        <f t="shared" si="9"/>
        <v>2343.87</v>
      </c>
    </row>
    <row r="31" spans="1:23" x14ac:dyDescent="0.25">
      <c r="A31" s="32"/>
      <c r="B31" s="42"/>
      <c r="C31" s="42"/>
      <c r="D31" s="42"/>
      <c r="E31" s="42"/>
      <c r="F31" s="3">
        <f>F25+F27+F29</f>
        <v>443.15</v>
      </c>
      <c r="G31" s="3">
        <f>G25+G27+G29</f>
        <v>0</v>
      </c>
      <c r="H31" s="3">
        <f>H25+H27+H29</f>
        <v>7.72</v>
      </c>
      <c r="I31" s="3">
        <f>I25+I27+I29</f>
        <v>115.6</v>
      </c>
      <c r="J31" s="3">
        <f>J25+J27+J29</f>
        <v>4.83</v>
      </c>
      <c r="K31" s="33"/>
      <c r="L31" s="3">
        <f>L25+L27+L29</f>
        <v>0</v>
      </c>
      <c r="M31" s="15"/>
      <c r="N31" s="3">
        <f>N25+N27+N29</f>
        <v>1066.6799999999998</v>
      </c>
      <c r="O31" s="3">
        <f>O25+O27+O29</f>
        <v>213.34</v>
      </c>
      <c r="P31" s="33"/>
      <c r="Q31" s="3">
        <f>Q25+Q27+Q29</f>
        <v>163.93</v>
      </c>
      <c r="R31" s="33"/>
      <c r="S31" s="33"/>
      <c r="T31" s="33"/>
      <c r="U31" s="33"/>
      <c r="V31" s="44"/>
      <c r="W31" s="33"/>
    </row>
    <row r="32" spans="1:23" ht="14.25" customHeight="1" x14ac:dyDescent="0.25">
      <c r="A32" s="18">
        <v>3</v>
      </c>
      <c r="B32" s="34"/>
      <c r="C32" s="35"/>
      <c r="D32" s="35"/>
      <c r="E32" s="36"/>
      <c r="F32" s="8"/>
      <c r="G32" s="8"/>
      <c r="H32" s="8"/>
      <c r="I32" s="8"/>
      <c r="J32" s="11">
        <v>4.5384000000000001E-2</v>
      </c>
      <c r="K32" s="8"/>
      <c r="L32" s="12">
        <v>0.34</v>
      </c>
      <c r="M32" s="8"/>
      <c r="N32" s="8"/>
      <c r="O32" s="8"/>
      <c r="P32" s="8"/>
      <c r="Q32" s="8"/>
      <c r="R32" s="8"/>
      <c r="S32" s="8">
        <f>ROUND(1.0073*1.0073,4)</f>
        <v>1.0146999999999999</v>
      </c>
      <c r="T32" s="8">
        <v>1.0073000000000001</v>
      </c>
      <c r="U32" s="8">
        <f>ROUND(1.0073*1.0073,4)</f>
        <v>1.0146999999999999</v>
      </c>
      <c r="V32" s="8">
        <f>ROUND(1.0073*1.0073*1.0073,4)</f>
        <v>1.0221</v>
      </c>
      <c r="W32" s="8"/>
    </row>
    <row r="33" spans="1:23" x14ac:dyDescent="0.25">
      <c r="A33" s="19"/>
      <c r="B33" s="37" t="s">
        <v>34</v>
      </c>
      <c r="C33" s="38"/>
      <c r="D33" s="38"/>
      <c r="E33" s="39"/>
      <c r="F33" s="9"/>
      <c r="G33" s="9"/>
      <c r="H33" s="9"/>
      <c r="I33" s="9"/>
      <c r="J33" s="20">
        <v>2.4219999999999998E-2</v>
      </c>
      <c r="K33" s="9"/>
      <c r="L33" s="21">
        <v>0</v>
      </c>
      <c r="M33" s="9"/>
      <c r="N33" s="9"/>
      <c r="O33" s="9"/>
      <c r="P33" s="9"/>
      <c r="Q33" s="9"/>
      <c r="R33" s="9"/>
      <c r="S33" s="9"/>
      <c r="T33" s="13">
        <v>0.2</v>
      </c>
      <c r="U33" s="13">
        <v>0.3</v>
      </c>
      <c r="V33" s="13">
        <v>0.5</v>
      </c>
      <c r="W33" s="9"/>
    </row>
    <row r="34" spans="1:23" ht="15" customHeight="1" x14ac:dyDescent="0.25">
      <c r="A34" s="28" t="s">
        <v>50</v>
      </c>
      <c r="B34" s="40" t="s">
        <v>29</v>
      </c>
      <c r="C34" s="40"/>
      <c r="D34" s="40"/>
      <c r="E34" s="40"/>
      <c r="F34" s="10">
        <v>87.29</v>
      </c>
      <c r="G34" s="10">
        <v>4.32</v>
      </c>
      <c r="H34" s="10">
        <v>956.78</v>
      </c>
      <c r="I34" s="10">
        <v>286.94</v>
      </c>
      <c r="J34" s="9">
        <f>ROUND((F35+G35)*$J32,2)</f>
        <v>27.59</v>
      </c>
      <c r="K34" s="41">
        <f>F35+G34+I34+I35+H34+H35+J34+J35</f>
        <v>2185.36</v>
      </c>
      <c r="L34" s="22">
        <f>ROUND((F35+G35)*$L32,2)</f>
        <v>206.72</v>
      </c>
      <c r="M34" s="14"/>
      <c r="N34" s="10">
        <f>L34+L35</f>
        <v>206.72</v>
      </c>
      <c r="O34" s="14"/>
      <c r="P34" s="29">
        <f>N35+O35</f>
        <v>2870.5</v>
      </c>
      <c r="Q34" s="10"/>
      <c r="R34" s="29">
        <f>P34+Q34+Q35</f>
        <v>2870.5</v>
      </c>
      <c r="S34" s="29">
        <f>ROUND(R34*S32,2)</f>
        <v>2912.7</v>
      </c>
      <c r="T34" s="29">
        <f>ROUND($S34*T32*T33,2)</f>
        <v>586.79</v>
      </c>
      <c r="U34" s="29">
        <f>ROUND($S34*U32*U33,2)</f>
        <v>886.66</v>
      </c>
      <c r="V34" s="29">
        <f>ROUND($S34*V32*V33,2)</f>
        <v>1488.54</v>
      </c>
      <c r="W34" s="31">
        <f>SUM(T34:V35)</f>
        <v>2961.99</v>
      </c>
    </row>
    <row r="35" spans="1:23" ht="15" customHeight="1" x14ac:dyDescent="0.25">
      <c r="A35" s="28"/>
      <c r="B35" s="40"/>
      <c r="C35" s="40"/>
      <c r="D35" s="40"/>
      <c r="E35" s="40"/>
      <c r="F35" s="10">
        <v>608.01</v>
      </c>
      <c r="G35" s="14">
        <v>0</v>
      </c>
      <c r="H35" s="10">
        <v>52.04</v>
      </c>
      <c r="I35" s="10">
        <v>234.95</v>
      </c>
      <c r="J35" s="9">
        <f>ROUND((F35+G35)*$J33,2)</f>
        <v>14.73</v>
      </c>
      <c r="K35" s="41"/>
      <c r="L35" s="9">
        <f>ROUND((F35+G35)*$L33,2)</f>
        <v>0</v>
      </c>
      <c r="M35" s="14"/>
      <c r="N35" s="10">
        <f>K34+N34</f>
        <v>2392.08</v>
      </c>
      <c r="O35" s="10">
        <f>ROUND(N35*0.2,2)</f>
        <v>478.42</v>
      </c>
      <c r="P35" s="29"/>
      <c r="Q35" s="10"/>
      <c r="R35" s="29"/>
      <c r="S35" s="29"/>
      <c r="T35" s="29"/>
      <c r="U35" s="29"/>
      <c r="V35" s="29"/>
      <c r="W35" s="31"/>
    </row>
    <row r="36" spans="1:23" ht="15" customHeight="1" x14ac:dyDescent="0.25">
      <c r="A36" s="28" t="s">
        <v>51</v>
      </c>
      <c r="B36" s="40" t="s">
        <v>30</v>
      </c>
      <c r="C36" s="40"/>
      <c r="D36" s="40"/>
      <c r="E36" s="40"/>
      <c r="F36" s="10"/>
      <c r="G36" s="10"/>
      <c r="H36" s="10"/>
      <c r="I36" s="10"/>
      <c r="J36" s="9"/>
      <c r="K36" s="41"/>
      <c r="L36" s="22"/>
      <c r="M36" s="14"/>
      <c r="N36" s="10"/>
      <c r="O36" s="14"/>
      <c r="P36" s="29"/>
      <c r="Q36" s="10">
        <v>523.15</v>
      </c>
      <c r="R36" s="29">
        <f>P36+Q36+Q37</f>
        <v>627.78</v>
      </c>
      <c r="S36" s="29">
        <f>ROUND(R36*S32,2)</f>
        <v>637.01</v>
      </c>
      <c r="T36" s="29"/>
      <c r="U36" s="29"/>
      <c r="V36" s="29">
        <f>ROUND($S36*V32,2)</f>
        <v>651.09</v>
      </c>
      <c r="W36" s="31">
        <f>V36</f>
        <v>651.09</v>
      </c>
    </row>
    <row r="37" spans="1:23" ht="15" customHeight="1" x14ac:dyDescent="0.25">
      <c r="A37" s="28"/>
      <c r="B37" s="40"/>
      <c r="C37" s="40"/>
      <c r="D37" s="40"/>
      <c r="E37" s="40"/>
      <c r="F37" s="10"/>
      <c r="G37" s="14"/>
      <c r="H37" s="10"/>
      <c r="I37" s="10"/>
      <c r="J37" s="9"/>
      <c r="K37" s="41"/>
      <c r="L37" s="9"/>
      <c r="M37" s="14"/>
      <c r="N37" s="10"/>
      <c r="O37" s="10"/>
      <c r="P37" s="29"/>
      <c r="Q37" s="10">
        <f>ROUND(Q36*0.2,2)</f>
        <v>104.63</v>
      </c>
      <c r="R37" s="29"/>
      <c r="S37" s="29"/>
      <c r="T37" s="29"/>
      <c r="U37" s="29"/>
      <c r="V37" s="29"/>
      <c r="W37" s="31"/>
    </row>
    <row r="38" spans="1:23" ht="15" customHeight="1" x14ac:dyDescent="0.25">
      <c r="A38" s="28" t="s">
        <v>52</v>
      </c>
      <c r="B38" s="40" t="s">
        <v>31</v>
      </c>
      <c r="C38" s="40"/>
      <c r="D38" s="40"/>
      <c r="E38" s="40"/>
      <c r="F38" s="10">
        <v>59.08</v>
      </c>
      <c r="G38" s="10"/>
      <c r="H38" s="10"/>
      <c r="I38" s="10">
        <v>341.01</v>
      </c>
      <c r="J38" s="9"/>
      <c r="K38" s="41">
        <f>F39+G38+I38+I39+H38+H39+J38+J39</f>
        <v>1299.21</v>
      </c>
      <c r="L38" s="22">
        <f>ROUND((F39+G39)*L32,2)</f>
        <v>281.14</v>
      </c>
      <c r="M38" s="14"/>
      <c r="N38" s="10">
        <f>L38+L39</f>
        <v>281.14</v>
      </c>
      <c r="O38" s="14"/>
      <c r="P38" s="29">
        <f>N39+O39</f>
        <v>1896.4199999999998</v>
      </c>
      <c r="Q38" s="10"/>
      <c r="R38" s="29">
        <f>P38+Q38+Q39</f>
        <v>1896.4199999999998</v>
      </c>
      <c r="S38" s="29">
        <f>ROUND(R38*S32,2)</f>
        <v>1924.3</v>
      </c>
      <c r="T38" s="29"/>
      <c r="U38" s="29"/>
      <c r="V38" s="29">
        <f>ROUND($S38*V32,2)</f>
        <v>1966.83</v>
      </c>
      <c r="W38" s="31">
        <f>V38</f>
        <v>1966.83</v>
      </c>
    </row>
    <row r="39" spans="1:23" ht="15" customHeight="1" x14ac:dyDescent="0.25">
      <c r="A39" s="28"/>
      <c r="B39" s="40"/>
      <c r="C39" s="40"/>
      <c r="D39" s="40"/>
      <c r="E39" s="40"/>
      <c r="F39" s="10">
        <v>826.89</v>
      </c>
      <c r="G39" s="14"/>
      <c r="H39" s="10"/>
      <c r="I39" s="10">
        <v>131.31</v>
      </c>
      <c r="J39" s="9"/>
      <c r="K39" s="41"/>
      <c r="L39" s="9"/>
      <c r="M39" s="14"/>
      <c r="N39" s="10">
        <f>K38+N38</f>
        <v>1580.35</v>
      </c>
      <c r="O39" s="10">
        <f>ROUND(N39*0.2,2)</f>
        <v>316.07</v>
      </c>
      <c r="P39" s="29"/>
      <c r="Q39" s="10"/>
      <c r="R39" s="29"/>
      <c r="S39" s="29"/>
      <c r="T39" s="29"/>
      <c r="U39" s="29"/>
      <c r="V39" s="29"/>
      <c r="W39" s="31"/>
    </row>
    <row r="40" spans="1:23" ht="15" customHeight="1" x14ac:dyDescent="0.25">
      <c r="A40" s="32"/>
      <c r="B40" s="42" t="s">
        <v>32</v>
      </c>
      <c r="C40" s="42"/>
      <c r="D40" s="42"/>
      <c r="E40" s="42"/>
      <c r="F40" s="3">
        <f>F34+F36+F38</f>
        <v>146.37</v>
      </c>
      <c r="G40" s="3">
        <f t="shared" ref="G40:J41" si="10">G34+G36+G38</f>
        <v>4.32</v>
      </c>
      <c r="H40" s="3">
        <f t="shared" si="10"/>
        <v>956.78</v>
      </c>
      <c r="I40" s="3">
        <f t="shared" si="10"/>
        <v>627.95000000000005</v>
      </c>
      <c r="J40" s="3">
        <f t="shared" si="10"/>
        <v>27.59</v>
      </c>
      <c r="K40" s="33">
        <f>K34+K36+K38</f>
        <v>3484.57</v>
      </c>
      <c r="L40" s="3">
        <f t="shared" ref="L40:L41" si="11">L34+L36+L38</f>
        <v>487.86</v>
      </c>
      <c r="M40" s="15"/>
      <c r="N40" s="3">
        <f t="shared" ref="N40:O41" si="12">N34+N36+N38</f>
        <v>487.86</v>
      </c>
      <c r="O40" s="3">
        <f t="shared" si="12"/>
        <v>0</v>
      </c>
      <c r="P40" s="33">
        <f>P34+P36+P38</f>
        <v>4766.92</v>
      </c>
      <c r="Q40" s="3">
        <f t="shared" ref="Q40:Q41" si="13">Q34+Q36+Q38</f>
        <v>523.15</v>
      </c>
      <c r="R40" s="33">
        <f>R34+R36+R38</f>
        <v>5394.7</v>
      </c>
      <c r="S40" s="33">
        <f t="shared" ref="S40:W40" si="14">S34+S36+S38</f>
        <v>5474.01</v>
      </c>
      <c r="T40" s="33">
        <f t="shared" si="14"/>
        <v>586.79</v>
      </c>
      <c r="U40" s="33">
        <f t="shared" si="14"/>
        <v>886.66</v>
      </c>
      <c r="V40" s="43">
        <f>V34+V36+V38</f>
        <v>4106.46</v>
      </c>
      <c r="W40" s="33">
        <f t="shared" si="14"/>
        <v>5579.91</v>
      </c>
    </row>
    <row r="41" spans="1:23" ht="20.25" customHeight="1" x14ac:dyDescent="0.25">
      <c r="A41" s="32"/>
      <c r="B41" s="42"/>
      <c r="C41" s="42"/>
      <c r="D41" s="42"/>
      <c r="E41" s="42"/>
      <c r="F41" s="3">
        <f>F35+F37+F39</f>
        <v>1434.9</v>
      </c>
      <c r="G41" s="3">
        <f t="shared" si="10"/>
        <v>0</v>
      </c>
      <c r="H41" s="3">
        <f t="shared" si="10"/>
        <v>52.04</v>
      </c>
      <c r="I41" s="3">
        <f t="shared" si="10"/>
        <v>366.26</v>
      </c>
      <c r="J41" s="3">
        <f t="shared" si="10"/>
        <v>14.73</v>
      </c>
      <c r="K41" s="33"/>
      <c r="L41" s="3">
        <f t="shared" si="11"/>
        <v>0</v>
      </c>
      <c r="M41" s="15"/>
      <c r="N41" s="3">
        <f t="shared" si="12"/>
        <v>3972.43</v>
      </c>
      <c r="O41" s="3">
        <f t="shared" si="12"/>
        <v>794.49</v>
      </c>
      <c r="P41" s="33"/>
      <c r="Q41" s="3">
        <f t="shared" si="13"/>
        <v>104.63</v>
      </c>
      <c r="R41" s="33"/>
      <c r="S41" s="33"/>
      <c r="T41" s="33"/>
      <c r="U41" s="33"/>
      <c r="V41" s="44"/>
      <c r="W41" s="33"/>
    </row>
    <row r="42" spans="1:23" ht="15" customHeight="1" x14ac:dyDescent="0.25">
      <c r="A42" s="18">
        <v>4</v>
      </c>
      <c r="B42" s="34"/>
      <c r="C42" s="35"/>
      <c r="D42" s="35"/>
      <c r="E42" s="36"/>
      <c r="F42" s="8"/>
      <c r="G42" s="8"/>
      <c r="H42" s="8"/>
      <c r="I42" s="8"/>
      <c r="J42" s="11">
        <v>4.5384000000000001E-2</v>
      </c>
      <c r="K42" s="8"/>
      <c r="L42" s="12">
        <v>0.34</v>
      </c>
      <c r="M42" s="8"/>
      <c r="N42" s="8"/>
      <c r="O42" s="8"/>
      <c r="P42" s="8"/>
      <c r="Q42" s="8"/>
      <c r="R42" s="8"/>
      <c r="S42" s="8">
        <f>ROUND(1.0073*1.0073,4)</f>
        <v>1.0146999999999999</v>
      </c>
      <c r="T42" s="8">
        <v>1.0073000000000001</v>
      </c>
      <c r="U42" s="8">
        <f>ROUND(1.0073*1.0073,4)</f>
        <v>1.0146999999999999</v>
      </c>
      <c r="V42" s="8">
        <f>ROUND(1.0073*1.0073*1.0073,4)</f>
        <v>1.0221</v>
      </c>
      <c r="W42" s="8"/>
    </row>
    <row r="43" spans="1:23" ht="20.25" customHeight="1" x14ac:dyDescent="0.25">
      <c r="A43" s="19"/>
      <c r="B43" s="37" t="s">
        <v>42</v>
      </c>
      <c r="C43" s="38"/>
      <c r="D43" s="38"/>
      <c r="E43" s="39"/>
      <c r="F43" s="9"/>
      <c r="G43" s="9"/>
      <c r="H43" s="9"/>
      <c r="I43" s="9"/>
      <c r="J43" s="20">
        <v>2.4219999999999998E-2</v>
      </c>
      <c r="K43" s="9"/>
      <c r="L43" s="21">
        <v>0</v>
      </c>
      <c r="M43" s="9"/>
      <c r="N43" s="9"/>
      <c r="O43" s="9"/>
      <c r="P43" s="9"/>
      <c r="Q43" s="9"/>
      <c r="R43" s="9"/>
      <c r="S43" s="9"/>
      <c r="T43" s="13">
        <v>0.2</v>
      </c>
      <c r="U43" s="13">
        <v>0.3</v>
      </c>
      <c r="V43" s="13">
        <v>0.5</v>
      </c>
      <c r="W43" s="9"/>
    </row>
    <row r="44" spans="1:23" x14ac:dyDescent="0.25">
      <c r="A44" s="28" t="s">
        <v>53</v>
      </c>
      <c r="B44" s="40" t="s">
        <v>29</v>
      </c>
      <c r="C44" s="40"/>
      <c r="D44" s="40"/>
      <c r="E44" s="40"/>
      <c r="F44" s="10">
        <v>126.15</v>
      </c>
      <c r="G44" s="10">
        <v>7.69</v>
      </c>
      <c r="H44" s="10">
        <v>1478.79</v>
      </c>
      <c r="I44" s="10">
        <v>405.05</v>
      </c>
      <c r="J44" s="9">
        <f>ROUND((F45+G45)*$J42,2)</f>
        <v>38.65</v>
      </c>
      <c r="K44" s="41">
        <f>F45+G44+I44+I45+H44+H45+J44+J45</f>
        <v>3247.28</v>
      </c>
      <c r="L44" s="22">
        <f>ROUND((F45+G45)*$L42,2)</f>
        <v>289.54000000000002</v>
      </c>
      <c r="M44" s="14"/>
      <c r="N44" s="10">
        <f>L44+L45</f>
        <v>289.54000000000002</v>
      </c>
      <c r="O44" s="14"/>
      <c r="P44" s="29">
        <f>N45+O45</f>
        <v>4244.18</v>
      </c>
      <c r="Q44" s="10"/>
      <c r="R44" s="29">
        <f>P44+Q44+Q45</f>
        <v>4244.18</v>
      </c>
      <c r="S44" s="29">
        <f>ROUND(R44*S42,2)</f>
        <v>4306.57</v>
      </c>
      <c r="T44" s="29">
        <f>ROUND($S44*T42*T43,2)</f>
        <v>867.6</v>
      </c>
      <c r="U44" s="29">
        <f>ROUND($S44*U42*U43,2)</f>
        <v>1310.96</v>
      </c>
      <c r="V44" s="29">
        <f>ROUND($S44*V42*V43,2)</f>
        <v>2200.87</v>
      </c>
      <c r="W44" s="31">
        <f>SUM(T44:V45)</f>
        <v>4379.43</v>
      </c>
    </row>
    <row r="45" spans="1:23" ht="15" customHeight="1" x14ac:dyDescent="0.25">
      <c r="A45" s="28"/>
      <c r="B45" s="40"/>
      <c r="C45" s="40"/>
      <c r="D45" s="40"/>
      <c r="E45" s="40"/>
      <c r="F45" s="10">
        <v>851.59</v>
      </c>
      <c r="G45" s="14">
        <v>0</v>
      </c>
      <c r="H45" s="10">
        <v>115.33</v>
      </c>
      <c r="I45" s="10">
        <v>329.55</v>
      </c>
      <c r="J45" s="9">
        <f>ROUND((F45+G45)*$J43,2)</f>
        <v>20.63</v>
      </c>
      <c r="K45" s="41"/>
      <c r="L45" s="9">
        <f>ROUND((F45+G45)*$L43,2)</f>
        <v>0</v>
      </c>
      <c r="M45" s="14"/>
      <c r="N45" s="10">
        <f>K44+N44</f>
        <v>3536.82</v>
      </c>
      <c r="O45" s="10">
        <f>ROUND(N45*0.2,2)</f>
        <v>707.36</v>
      </c>
      <c r="P45" s="29"/>
      <c r="Q45" s="10"/>
      <c r="R45" s="29"/>
      <c r="S45" s="29"/>
      <c r="T45" s="29"/>
      <c r="U45" s="29"/>
      <c r="V45" s="29"/>
      <c r="W45" s="31"/>
    </row>
    <row r="46" spans="1:23" ht="15" customHeight="1" x14ac:dyDescent="0.25">
      <c r="A46" s="28" t="s">
        <v>54</v>
      </c>
      <c r="B46" s="40" t="s">
        <v>30</v>
      </c>
      <c r="C46" s="40"/>
      <c r="D46" s="40"/>
      <c r="E46" s="40"/>
      <c r="F46" s="10"/>
      <c r="G46" s="10"/>
      <c r="H46" s="10"/>
      <c r="I46" s="10"/>
      <c r="J46" s="9"/>
      <c r="K46" s="41"/>
      <c r="L46" s="22"/>
      <c r="M46" s="14"/>
      <c r="N46" s="10"/>
      <c r="O46" s="14"/>
      <c r="P46" s="29"/>
      <c r="Q46" s="10">
        <v>17716.84</v>
      </c>
      <c r="R46" s="29">
        <f>P46+Q46+Q47</f>
        <v>21260.21</v>
      </c>
      <c r="S46" s="29">
        <f>ROUND(R46*S42,2)</f>
        <v>21572.74</v>
      </c>
      <c r="T46" s="29"/>
      <c r="U46" s="29"/>
      <c r="V46" s="29">
        <f>ROUND($S46*V42,2)</f>
        <v>22049.5</v>
      </c>
      <c r="W46" s="31">
        <f>V46</f>
        <v>22049.5</v>
      </c>
    </row>
    <row r="47" spans="1:23" ht="15" customHeight="1" x14ac:dyDescent="0.25">
      <c r="A47" s="28"/>
      <c r="B47" s="40"/>
      <c r="C47" s="40"/>
      <c r="D47" s="40"/>
      <c r="E47" s="40"/>
      <c r="F47" s="10"/>
      <c r="G47" s="14"/>
      <c r="H47" s="10"/>
      <c r="I47" s="10"/>
      <c r="J47" s="9"/>
      <c r="K47" s="41"/>
      <c r="L47" s="9"/>
      <c r="M47" s="14"/>
      <c r="N47" s="10"/>
      <c r="O47" s="10"/>
      <c r="P47" s="29"/>
      <c r="Q47" s="10">
        <f>ROUND(Q46*0.2,2)</f>
        <v>3543.37</v>
      </c>
      <c r="R47" s="29"/>
      <c r="S47" s="29"/>
      <c r="T47" s="29"/>
      <c r="U47" s="29"/>
      <c r="V47" s="29"/>
      <c r="W47" s="31"/>
    </row>
    <row r="48" spans="1:23" ht="15" customHeight="1" x14ac:dyDescent="0.25">
      <c r="A48" s="28" t="s">
        <v>55</v>
      </c>
      <c r="B48" s="40" t="s">
        <v>31</v>
      </c>
      <c r="C48" s="40"/>
      <c r="D48" s="40"/>
      <c r="E48" s="40"/>
      <c r="F48" s="10">
        <v>73.59</v>
      </c>
      <c r="G48" s="10"/>
      <c r="H48" s="10"/>
      <c r="I48" s="10">
        <v>424.71</v>
      </c>
      <c r="J48" s="9"/>
      <c r="K48" s="41">
        <f>F49+G48+I48+I49+H48+H49+J48+J49</f>
        <v>1618.11</v>
      </c>
      <c r="L48" s="22">
        <f>ROUND((F49+G49)*L42,2)</f>
        <v>350.15</v>
      </c>
      <c r="M48" s="14"/>
      <c r="N48" s="10">
        <f>L48+L49</f>
        <v>350.15</v>
      </c>
      <c r="O48" s="14"/>
      <c r="P48" s="29">
        <f>N49+O49</f>
        <v>2361.91</v>
      </c>
      <c r="Q48" s="10"/>
      <c r="R48" s="29">
        <f>P48+Q48+Q49</f>
        <v>2361.91</v>
      </c>
      <c r="S48" s="29">
        <f>ROUND(R48*S42,2)</f>
        <v>2396.63</v>
      </c>
      <c r="T48" s="29"/>
      <c r="U48" s="29"/>
      <c r="V48" s="29">
        <f>ROUND($S48*V42,2)</f>
        <v>2449.6</v>
      </c>
      <c r="W48" s="31">
        <f>V48</f>
        <v>2449.6</v>
      </c>
    </row>
    <row r="49" spans="1:23" ht="15" customHeight="1" x14ac:dyDescent="0.25">
      <c r="A49" s="28"/>
      <c r="B49" s="40"/>
      <c r="C49" s="40"/>
      <c r="D49" s="40"/>
      <c r="E49" s="40"/>
      <c r="F49" s="10">
        <v>1029.8599999999999</v>
      </c>
      <c r="G49" s="14"/>
      <c r="H49" s="10"/>
      <c r="I49" s="10">
        <v>163.54</v>
      </c>
      <c r="J49" s="9"/>
      <c r="K49" s="41"/>
      <c r="L49" s="9"/>
      <c r="M49" s="14"/>
      <c r="N49" s="10">
        <f>K48+N48</f>
        <v>1968.2599999999998</v>
      </c>
      <c r="O49" s="10">
        <f>ROUND(N49*0.2,2)</f>
        <v>393.65</v>
      </c>
      <c r="P49" s="29"/>
      <c r="Q49" s="10"/>
      <c r="R49" s="29"/>
      <c r="S49" s="29"/>
      <c r="T49" s="29"/>
      <c r="U49" s="29"/>
      <c r="V49" s="29"/>
      <c r="W49" s="31"/>
    </row>
    <row r="50" spans="1:23" ht="17.25" customHeight="1" x14ac:dyDescent="0.25">
      <c r="A50" s="32"/>
      <c r="B50" s="42" t="s">
        <v>32</v>
      </c>
      <c r="C50" s="42"/>
      <c r="D50" s="42"/>
      <c r="E50" s="42"/>
      <c r="F50" s="3">
        <f>F44+F46+F48</f>
        <v>199.74</v>
      </c>
      <c r="G50" s="3">
        <f t="shared" ref="G50:J51" si="15">G44+G46+G48</f>
        <v>7.69</v>
      </c>
      <c r="H50" s="3">
        <f t="shared" si="15"/>
        <v>1478.79</v>
      </c>
      <c r="I50" s="3">
        <f t="shared" si="15"/>
        <v>829.76</v>
      </c>
      <c r="J50" s="3">
        <f t="shared" si="15"/>
        <v>38.65</v>
      </c>
      <c r="K50" s="33">
        <f>K44+K46+K48</f>
        <v>4865.3900000000003</v>
      </c>
      <c r="L50" s="3">
        <f t="shared" ref="L50:L51" si="16">L44+L46+L48</f>
        <v>639.69000000000005</v>
      </c>
      <c r="M50" s="15"/>
      <c r="N50" s="3">
        <f t="shared" ref="N50:O51" si="17">N44+N46+N48</f>
        <v>639.69000000000005</v>
      </c>
      <c r="O50" s="3">
        <f t="shared" si="17"/>
        <v>0</v>
      </c>
      <c r="P50" s="33">
        <f>P44+P46+P48</f>
        <v>6606.09</v>
      </c>
      <c r="Q50" s="3">
        <f t="shared" ref="Q50:Q51" si="18">Q44+Q46+Q48</f>
        <v>17716.84</v>
      </c>
      <c r="R50" s="33">
        <f>R44+R46+R48</f>
        <v>27866.3</v>
      </c>
      <c r="S50" s="33">
        <f t="shared" ref="S50:W50" si="19">S44+S46+S48</f>
        <v>28275.940000000002</v>
      </c>
      <c r="T50" s="33">
        <f t="shared" si="19"/>
        <v>867.6</v>
      </c>
      <c r="U50" s="33">
        <f t="shared" si="19"/>
        <v>1310.96</v>
      </c>
      <c r="V50" s="43">
        <f>V44+V46+V48</f>
        <v>26699.969999999998</v>
      </c>
      <c r="W50" s="33">
        <f t="shared" si="19"/>
        <v>28878.53</v>
      </c>
    </row>
    <row r="51" spans="1:23" ht="15" customHeight="1" x14ac:dyDescent="0.25">
      <c r="A51" s="32"/>
      <c r="B51" s="42"/>
      <c r="C51" s="42"/>
      <c r="D51" s="42"/>
      <c r="E51" s="42"/>
      <c r="F51" s="3">
        <f>F45+F47+F49</f>
        <v>1881.4499999999998</v>
      </c>
      <c r="G51" s="3">
        <f t="shared" si="15"/>
        <v>0</v>
      </c>
      <c r="H51" s="3">
        <f t="shared" si="15"/>
        <v>115.33</v>
      </c>
      <c r="I51" s="3">
        <f t="shared" si="15"/>
        <v>493.09000000000003</v>
      </c>
      <c r="J51" s="3">
        <f t="shared" si="15"/>
        <v>20.63</v>
      </c>
      <c r="K51" s="33"/>
      <c r="L51" s="3">
        <f t="shared" si="16"/>
        <v>0</v>
      </c>
      <c r="M51" s="15"/>
      <c r="N51" s="3">
        <f t="shared" si="17"/>
        <v>5505.08</v>
      </c>
      <c r="O51" s="3">
        <f t="shared" si="17"/>
        <v>1101.01</v>
      </c>
      <c r="P51" s="33"/>
      <c r="Q51" s="3">
        <f t="shared" si="18"/>
        <v>3543.37</v>
      </c>
      <c r="R51" s="33"/>
      <c r="S51" s="33"/>
      <c r="T51" s="33"/>
      <c r="U51" s="33"/>
      <c r="V51" s="44"/>
      <c r="W51" s="33"/>
    </row>
    <row r="52" spans="1:23" ht="15.75" customHeight="1" x14ac:dyDescent="0.25">
      <c r="A52" s="47"/>
      <c r="B52" s="48" t="s">
        <v>33</v>
      </c>
      <c r="C52" s="48"/>
      <c r="D52" s="48"/>
      <c r="E52" s="48"/>
      <c r="F52" s="4">
        <f t="shared" ref="F52:L52" si="20">F50+F40+F30+F20</f>
        <v>600.44000000000005</v>
      </c>
      <c r="G52" s="4">
        <f t="shared" si="20"/>
        <v>14.650000000000002</v>
      </c>
      <c r="H52" s="4">
        <f t="shared" si="20"/>
        <v>4134.2999999999993</v>
      </c>
      <c r="I52" s="4">
        <f t="shared" si="20"/>
        <v>2626.99</v>
      </c>
      <c r="J52" s="4">
        <f t="shared" si="20"/>
        <v>107.16</v>
      </c>
      <c r="K52" s="45">
        <f t="shared" si="20"/>
        <v>14644.2</v>
      </c>
      <c r="L52" s="4">
        <f t="shared" si="20"/>
        <v>2023.9</v>
      </c>
      <c r="M52" s="16"/>
      <c r="N52" s="4">
        <f t="shared" ref="N52:U52" si="21">N50+N40+N30+N20</f>
        <v>2023.9</v>
      </c>
      <c r="O52" s="4">
        <f t="shared" si="21"/>
        <v>0</v>
      </c>
      <c r="P52" s="45">
        <f t="shared" si="21"/>
        <v>20001.72</v>
      </c>
      <c r="Q52" s="4">
        <f t="shared" si="21"/>
        <v>25033.22</v>
      </c>
      <c r="R52" s="45">
        <f t="shared" si="21"/>
        <v>50041.58</v>
      </c>
      <c r="S52" s="45">
        <f t="shared" si="21"/>
        <v>50777.200000000004</v>
      </c>
      <c r="T52" s="45">
        <f t="shared" si="21"/>
        <v>2405.04</v>
      </c>
      <c r="U52" s="45">
        <f t="shared" si="21"/>
        <v>3634.06</v>
      </c>
      <c r="V52" s="49">
        <f>V20+V30+V40+V50</f>
        <v>45798.45</v>
      </c>
      <c r="W52" s="45">
        <f>W50+W40+W30+W20</f>
        <v>51837.55</v>
      </c>
    </row>
    <row r="53" spans="1:23" x14ac:dyDescent="0.25">
      <c r="A53" s="47"/>
      <c r="B53" s="48"/>
      <c r="C53" s="48"/>
      <c r="D53" s="48"/>
      <c r="E53" s="48"/>
      <c r="F53" s="4">
        <f>F51+F41+F31+F21</f>
        <v>5952.66</v>
      </c>
      <c r="G53" s="4">
        <f>G51+G41+G31+G21</f>
        <v>0</v>
      </c>
      <c r="H53" s="4">
        <f>H51+H41+H31+H21</f>
        <v>259.19</v>
      </c>
      <c r="I53" s="4">
        <f>I51+I41+I31+I21</f>
        <v>1492.0500000000002</v>
      </c>
      <c r="J53" s="4">
        <f>J51+J41+J31+J21</f>
        <v>57.2</v>
      </c>
      <c r="K53" s="45"/>
      <c r="L53" s="4">
        <f>L51+L41+L31+L21</f>
        <v>0</v>
      </c>
      <c r="M53" s="16"/>
      <c r="N53" s="4">
        <f>N51+N41+N31+N21</f>
        <v>16668.099999999999</v>
      </c>
      <c r="O53" s="4">
        <f>O51+O41+O31+O21</f>
        <v>3333.62</v>
      </c>
      <c r="P53" s="45"/>
      <c r="Q53" s="4">
        <f>Q51+Q41+Q31+Q21</f>
        <v>5006.6399999999994</v>
      </c>
      <c r="R53" s="45"/>
      <c r="S53" s="45"/>
      <c r="T53" s="45"/>
      <c r="U53" s="45"/>
      <c r="V53" s="50"/>
      <c r="W53" s="45"/>
    </row>
    <row r="56" spans="1:23" ht="20.25" x14ac:dyDescent="0.25">
      <c r="B56" s="23" t="s">
        <v>37</v>
      </c>
      <c r="C56" s="23"/>
      <c r="D56" s="23"/>
      <c r="E56" s="24"/>
      <c r="F56" s="24"/>
      <c r="G56" s="23"/>
      <c r="H56" s="23" t="s">
        <v>38</v>
      </c>
      <c r="I56" s="2"/>
      <c r="J56" s="2"/>
    </row>
    <row r="57" spans="1:23" ht="20.25" x14ac:dyDescent="0.25">
      <c r="B57" s="23"/>
      <c r="C57" s="23"/>
      <c r="D57" s="23"/>
      <c r="E57" s="23"/>
      <c r="F57" s="23"/>
      <c r="G57" s="23"/>
      <c r="H57" s="23"/>
      <c r="I57" s="2"/>
      <c r="J57" s="2"/>
    </row>
    <row r="58" spans="1:23" ht="20.25" x14ac:dyDescent="0.25">
      <c r="B58" s="23" t="s">
        <v>39</v>
      </c>
      <c r="C58" s="23"/>
      <c r="D58" s="23"/>
      <c r="E58" s="24"/>
      <c r="F58" s="24"/>
      <c r="G58" s="23"/>
      <c r="H58" s="23" t="s">
        <v>40</v>
      </c>
      <c r="I58" s="2"/>
      <c r="J58" s="2"/>
    </row>
    <row r="59" spans="1:23" x14ac:dyDescent="0.25">
      <c r="B59" s="2"/>
      <c r="C59" s="2"/>
      <c r="D59" s="2"/>
      <c r="E59" s="2"/>
      <c r="F59" s="2"/>
      <c r="G59" s="2"/>
      <c r="H59" s="2"/>
      <c r="I59" s="2"/>
      <c r="J59" s="2"/>
    </row>
  </sheetData>
  <mergeCells count="209">
    <mergeCell ref="W52:W53"/>
    <mergeCell ref="T1:W2"/>
    <mergeCell ref="A52:A53"/>
    <mergeCell ref="B52:E53"/>
    <mergeCell ref="K52:K53"/>
    <mergeCell ref="P52:P53"/>
    <mergeCell ref="R52:R53"/>
    <mergeCell ref="S52:S53"/>
    <mergeCell ref="T52:T53"/>
    <mergeCell ref="U52:U53"/>
    <mergeCell ref="V52:V53"/>
    <mergeCell ref="A40:A41"/>
    <mergeCell ref="B40:E41"/>
    <mergeCell ref="K40:K41"/>
    <mergeCell ref="P40:P41"/>
    <mergeCell ref="R40:R41"/>
    <mergeCell ref="S40:S41"/>
    <mergeCell ref="T40:T41"/>
    <mergeCell ref="U40:U41"/>
    <mergeCell ref="V40:V41"/>
    <mergeCell ref="A48:A49"/>
    <mergeCell ref="B48:E49"/>
    <mergeCell ref="K48:K49"/>
    <mergeCell ref="P48:P49"/>
    <mergeCell ref="R48:R49"/>
    <mergeCell ref="S48:S49"/>
    <mergeCell ref="T48:T49"/>
    <mergeCell ref="U48:U49"/>
    <mergeCell ref="V48:V49"/>
    <mergeCell ref="U44:U45"/>
    <mergeCell ref="V44:V45"/>
    <mergeCell ref="W44:W45"/>
    <mergeCell ref="A46:A47"/>
    <mergeCell ref="B46:E47"/>
    <mergeCell ref="K46:K47"/>
    <mergeCell ref="P46:P47"/>
    <mergeCell ref="R46:R47"/>
    <mergeCell ref="S46:S47"/>
    <mergeCell ref="T46:T47"/>
    <mergeCell ref="U46:U47"/>
    <mergeCell ref="V46:V47"/>
    <mergeCell ref="W46:W47"/>
    <mergeCell ref="B42:E42"/>
    <mergeCell ref="B43:E43"/>
    <mergeCell ref="A44:A45"/>
    <mergeCell ref="B44:E45"/>
    <mergeCell ref="K44:K45"/>
    <mergeCell ref="P44:P45"/>
    <mergeCell ref="R44:R45"/>
    <mergeCell ref="S44:S45"/>
    <mergeCell ref="T44:T45"/>
    <mergeCell ref="W50:W51"/>
    <mergeCell ref="V50:V51"/>
    <mergeCell ref="W38:W39"/>
    <mergeCell ref="V38:V39"/>
    <mergeCell ref="W36:W37"/>
    <mergeCell ref="V36:V37"/>
    <mergeCell ref="W34:W35"/>
    <mergeCell ref="V34:V35"/>
    <mergeCell ref="W48:W49"/>
    <mergeCell ref="W40:W41"/>
    <mergeCell ref="A50:A51"/>
    <mergeCell ref="B50:E51"/>
    <mergeCell ref="K50:K51"/>
    <mergeCell ref="P50:P51"/>
    <mergeCell ref="R50:R51"/>
    <mergeCell ref="S50:S51"/>
    <mergeCell ref="T50:T51"/>
    <mergeCell ref="U50:U51"/>
    <mergeCell ref="T36:T37"/>
    <mergeCell ref="U36:U37"/>
    <mergeCell ref="A38:A39"/>
    <mergeCell ref="B38:E39"/>
    <mergeCell ref="K38:K39"/>
    <mergeCell ref="P38:P39"/>
    <mergeCell ref="R38:R39"/>
    <mergeCell ref="S38:S39"/>
    <mergeCell ref="T38:T39"/>
    <mergeCell ref="A36:A37"/>
    <mergeCell ref="B36:E37"/>
    <mergeCell ref="K36:K37"/>
    <mergeCell ref="P36:P37"/>
    <mergeCell ref="R36:R37"/>
    <mergeCell ref="S36:S37"/>
    <mergeCell ref="U38:U39"/>
    <mergeCell ref="T34:T35"/>
    <mergeCell ref="U34:U35"/>
    <mergeCell ref="A30:A31"/>
    <mergeCell ref="B30:E31"/>
    <mergeCell ref="K30:K31"/>
    <mergeCell ref="P30:P31"/>
    <mergeCell ref="R30:R31"/>
    <mergeCell ref="S30:S31"/>
    <mergeCell ref="A34:A35"/>
    <mergeCell ref="B34:E35"/>
    <mergeCell ref="K34:K35"/>
    <mergeCell ref="P34:P35"/>
    <mergeCell ref="R34:R35"/>
    <mergeCell ref="S34:S35"/>
    <mergeCell ref="B32:E32"/>
    <mergeCell ref="B33:E33"/>
    <mergeCell ref="W30:W31"/>
    <mergeCell ref="V30:V31"/>
    <mergeCell ref="T30:T31"/>
    <mergeCell ref="U30:U31"/>
    <mergeCell ref="W26:W27"/>
    <mergeCell ref="V26:V27"/>
    <mergeCell ref="A28:A29"/>
    <mergeCell ref="B28:E29"/>
    <mergeCell ref="K28:K29"/>
    <mergeCell ref="P28:P29"/>
    <mergeCell ref="R28:R29"/>
    <mergeCell ref="S28:S29"/>
    <mergeCell ref="T28:T29"/>
    <mergeCell ref="W28:W29"/>
    <mergeCell ref="V28:V29"/>
    <mergeCell ref="U28:U29"/>
    <mergeCell ref="T24:T25"/>
    <mergeCell ref="U24:U25"/>
    <mergeCell ref="A26:A27"/>
    <mergeCell ref="B26:E27"/>
    <mergeCell ref="K26:K27"/>
    <mergeCell ref="P26:P27"/>
    <mergeCell ref="R26:R27"/>
    <mergeCell ref="S26:S27"/>
    <mergeCell ref="A24:A25"/>
    <mergeCell ref="B24:E25"/>
    <mergeCell ref="K24:K25"/>
    <mergeCell ref="P24:P25"/>
    <mergeCell ref="R24:R25"/>
    <mergeCell ref="S24:S25"/>
    <mergeCell ref="T26:T27"/>
    <mergeCell ref="U26:U27"/>
    <mergeCell ref="W24:W25"/>
    <mergeCell ref="V24:V25"/>
    <mergeCell ref="A16:A17"/>
    <mergeCell ref="B16:E17"/>
    <mergeCell ref="K16:K17"/>
    <mergeCell ref="P16:P17"/>
    <mergeCell ref="R16:R17"/>
    <mergeCell ref="B22:E22"/>
    <mergeCell ref="B23:E23"/>
    <mergeCell ref="T18:T19"/>
    <mergeCell ref="U18:U19"/>
    <mergeCell ref="B20:E21"/>
    <mergeCell ref="S18:S19"/>
    <mergeCell ref="V18:V19"/>
    <mergeCell ref="W20:W21"/>
    <mergeCell ref="V20:V21"/>
    <mergeCell ref="W18:W19"/>
    <mergeCell ref="W16:W17"/>
    <mergeCell ref="V16:V17"/>
    <mergeCell ref="S16:S17"/>
    <mergeCell ref="K20:K21"/>
    <mergeCell ref="P20:P21"/>
    <mergeCell ref="R20:R21"/>
    <mergeCell ref="S20:S21"/>
    <mergeCell ref="A20:A21"/>
    <mergeCell ref="T16:T17"/>
    <mergeCell ref="U16:U17"/>
    <mergeCell ref="T20:T21"/>
    <mergeCell ref="U20:U21"/>
    <mergeCell ref="B12:E12"/>
    <mergeCell ref="B13:E13"/>
    <mergeCell ref="A14:A15"/>
    <mergeCell ref="B14:E15"/>
    <mergeCell ref="K14:K15"/>
    <mergeCell ref="P14:P15"/>
    <mergeCell ref="R14:R15"/>
    <mergeCell ref="A18:A19"/>
    <mergeCell ref="B18:E19"/>
    <mergeCell ref="K18:K19"/>
    <mergeCell ref="P18:P19"/>
    <mergeCell ref="R18:R19"/>
    <mergeCell ref="P8:P11"/>
    <mergeCell ref="M10:M11"/>
    <mergeCell ref="N10:N11"/>
    <mergeCell ref="O10:O11"/>
    <mergeCell ref="S14:S15"/>
    <mergeCell ref="T14:T15"/>
    <mergeCell ref="T8:W10"/>
    <mergeCell ref="U14:U15"/>
    <mergeCell ref="Q10:Q11"/>
    <mergeCell ref="W14:W15"/>
    <mergeCell ref="V14:V15"/>
    <mergeCell ref="A5:W5"/>
    <mergeCell ref="A6:W6"/>
    <mergeCell ref="A4:W4"/>
    <mergeCell ref="A8:A11"/>
    <mergeCell ref="B8:E11"/>
    <mergeCell ref="F8:F9"/>
    <mergeCell ref="G8:G9"/>
    <mergeCell ref="H8:H9"/>
    <mergeCell ref="I8:I9"/>
    <mergeCell ref="J8:J9"/>
    <mergeCell ref="Q8:Q9"/>
    <mergeCell ref="R8:R11"/>
    <mergeCell ref="S8:S11"/>
    <mergeCell ref="F10:F11"/>
    <mergeCell ref="G10:G11"/>
    <mergeCell ref="H10:H11"/>
    <mergeCell ref="I10:I11"/>
    <mergeCell ref="J10:J11"/>
    <mergeCell ref="L10:L11"/>
    <mergeCell ref="K8:K11"/>
    <mergeCell ref="L8:L9"/>
    <mergeCell ref="M8:M9"/>
    <mergeCell ref="N8:N9"/>
    <mergeCell ref="O8:O9"/>
  </mergeCells>
  <pageMargins left="0.62992125984251968" right="0.23622047244094491" top="0.55118110236220474" bottom="0.55118110236220474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A. Malceva</dc:creator>
  <cp:lastModifiedBy>Dmitry F. Glushakevich</cp:lastModifiedBy>
  <cp:lastPrinted>2021-06-15T12:27:00Z</cp:lastPrinted>
  <dcterms:created xsi:type="dcterms:W3CDTF">2020-11-05T06:42:39Z</dcterms:created>
  <dcterms:modified xsi:type="dcterms:W3CDTF">2021-06-15T12:28:10Z</dcterms:modified>
</cp:coreProperties>
</file>